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айты\поссовет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  <sheet name="Лист4" sheetId="4" r:id="rId4"/>
  </sheets>
  <calcPr calcId="152511"/>
</workbook>
</file>

<file path=xl/calcChain.xml><?xml version="1.0" encoding="utf-8"?>
<calcChain xmlns="http://schemas.openxmlformats.org/spreadsheetml/2006/main">
  <c r="B11" i="2" l="1"/>
  <c r="I15" i="2"/>
  <c r="I14" i="2"/>
  <c r="I13" i="2"/>
  <c r="I12" i="2"/>
  <c r="I21" i="2"/>
  <c r="I20" i="2"/>
  <c r="D9" i="2"/>
  <c r="B23" i="2"/>
  <c r="G25" i="4"/>
  <c r="F25" i="4"/>
  <c r="E15" i="4"/>
  <c r="F17" i="4"/>
  <c r="F11" i="4"/>
  <c r="D15" i="4"/>
  <c r="C7" i="4"/>
  <c r="B22" i="4"/>
  <c r="B18" i="4"/>
  <c r="B7" i="4"/>
  <c r="C6" i="3"/>
  <c r="B6" i="3"/>
  <c r="D9" i="3"/>
  <c r="F9" i="3"/>
  <c r="G9" i="3"/>
  <c r="H9" i="3"/>
  <c r="B19" i="2"/>
  <c r="B16" i="2"/>
  <c r="I11" i="2"/>
  <c r="H21" i="2"/>
  <c r="H20" i="2"/>
  <c r="G21" i="2"/>
  <c r="G20" i="2"/>
  <c r="F23" i="2"/>
  <c r="G15" i="2"/>
  <c r="H15" i="2"/>
  <c r="G14" i="2"/>
  <c r="H14" i="2"/>
  <c r="G13" i="2"/>
  <c r="H13" i="2"/>
  <c r="G12" i="2"/>
  <c r="H12" i="2"/>
  <c r="G11" i="2"/>
  <c r="H11" i="2"/>
  <c r="E23" i="2"/>
  <c r="E16" i="2"/>
  <c r="D23" i="2"/>
  <c r="H7" i="4" l="1"/>
  <c r="B8" i="2"/>
  <c r="B36" i="4"/>
  <c r="B9" i="2"/>
  <c r="C20" i="2"/>
  <c r="H11" i="3"/>
  <c r="C22" i="2" l="1"/>
  <c r="C15" i="2"/>
  <c r="C14" i="2"/>
  <c r="C13" i="2"/>
  <c r="C12" i="2"/>
  <c r="C11" i="2"/>
  <c r="C21" i="2"/>
  <c r="H35" i="4"/>
  <c r="H11" i="4"/>
  <c r="H34" i="4"/>
  <c r="H25" i="4"/>
  <c r="H17" i="4"/>
  <c r="H10" i="4"/>
  <c r="G26" i="2"/>
  <c r="E26" i="4" l="1"/>
  <c r="F14" i="4"/>
  <c r="D26" i="4" l="1"/>
  <c r="B37" i="4"/>
  <c r="G27" i="4" l="1"/>
  <c r="G26" i="4"/>
  <c r="F27" i="4"/>
  <c r="F26" i="4"/>
  <c r="C22" i="4" l="1"/>
  <c r="C18" i="4"/>
  <c r="C36" i="4" s="1"/>
  <c r="C37" i="4" s="1"/>
  <c r="H27" i="4" l="1"/>
  <c r="H26" i="4"/>
  <c r="K8" i="1"/>
  <c r="K7" i="1"/>
  <c r="F7" i="1"/>
  <c r="H24" i="4" l="1"/>
  <c r="H16" i="4"/>
  <c r="H20" i="4"/>
  <c r="G20" i="4"/>
  <c r="G16" i="4"/>
  <c r="F20" i="4"/>
  <c r="D34" i="4"/>
  <c r="E34" i="4"/>
  <c r="D32" i="4"/>
  <c r="E32" i="4"/>
  <c r="G32" i="4" s="1"/>
  <c r="D30" i="4"/>
  <c r="E30" i="4"/>
  <c r="D28" i="4"/>
  <c r="E28" i="4"/>
  <c r="G28" i="4" s="1"/>
  <c r="D22" i="4"/>
  <c r="E22" i="4"/>
  <c r="G22" i="4" s="1"/>
  <c r="D18" i="4"/>
  <c r="E18" i="4"/>
  <c r="D7" i="4"/>
  <c r="D36" i="4" s="1"/>
  <c r="E7" i="4"/>
  <c r="E36" i="4" s="1"/>
  <c r="I25" i="4" s="1"/>
  <c r="H36" i="4"/>
  <c r="G35" i="4"/>
  <c r="F35" i="4"/>
  <c r="H33" i="4"/>
  <c r="G33" i="4"/>
  <c r="F33" i="4"/>
  <c r="H32" i="4"/>
  <c r="H31" i="4"/>
  <c r="G31" i="4"/>
  <c r="F31" i="4"/>
  <c r="H30" i="4"/>
  <c r="H29" i="4"/>
  <c r="G29" i="4"/>
  <c r="F29" i="4"/>
  <c r="H28" i="4"/>
  <c r="G24" i="4"/>
  <c r="F24" i="4"/>
  <c r="H23" i="4"/>
  <c r="G23" i="4"/>
  <c r="F23" i="4"/>
  <c r="H22" i="4"/>
  <c r="H21" i="4"/>
  <c r="G21" i="4"/>
  <c r="F21" i="4"/>
  <c r="H19" i="4"/>
  <c r="G19" i="4"/>
  <c r="F19" i="4"/>
  <c r="H18" i="4"/>
  <c r="F16" i="4"/>
  <c r="H15" i="4"/>
  <c r="H14" i="4"/>
  <c r="G14" i="4"/>
  <c r="H12" i="4"/>
  <c r="G10" i="4"/>
  <c r="F10" i="4"/>
  <c r="G9" i="4"/>
  <c r="F9" i="4"/>
  <c r="H8" i="4"/>
  <c r="G8" i="4"/>
  <c r="F8" i="4"/>
  <c r="H8" i="3"/>
  <c r="H10" i="3"/>
  <c r="H12" i="3"/>
  <c r="H7" i="3"/>
  <c r="G12" i="3"/>
  <c r="E6" i="3"/>
  <c r="H6" i="3" s="1"/>
  <c r="G10" i="3"/>
  <c r="F10" i="3"/>
  <c r="D10" i="3"/>
  <c r="G8" i="3"/>
  <c r="D8" i="3"/>
  <c r="G7" i="3"/>
  <c r="F7" i="3"/>
  <c r="D7" i="3"/>
  <c r="H7" i="2"/>
  <c r="G7" i="2"/>
  <c r="I25" i="2"/>
  <c r="F19" i="2"/>
  <c r="I19" i="2" s="1"/>
  <c r="E19" i="2"/>
  <c r="F16" i="2"/>
  <c r="F9" i="2" s="1"/>
  <c r="I26" i="2"/>
  <c r="I18" i="2"/>
  <c r="H18" i="2"/>
  <c r="G18" i="2"/>
  <c r="I17" i="2"/>
  <c r="H17" i="2"/>
  <c r="G17" i="2"/>
  <c r="I10" i="2"/>
  <c r="H10" i="2"/>
  <c r="G10" i="2"/>
  <c r="I7" i="2"/>
  <c r="M9" i="1"/>
  <c r="K9" i="1"/>
  <c r="H9" i="1"/>
  <c r="B9" i="1"/>
  <c r="O8" i="1"/>
  <c r="N8" i="1"/>
  <c r="O7" i="1"/>
  <c r="N7" i="1"/>
  <c r="L7" i="1"/>
  <c r="J7" i="1"/>
  <c r="G7" i="1"/>
  <c r="E9" i="2" l="1"/>
  <c r="E8" i="2" s="1"/>
  <c r="H19" i="2"/>
  <c r="G7" i="4"/>
  <c r="I17" i="4"/>
  <c r="G24" i="2"/>
  <c r="C7" i="1"/>
  <c r="C8" i="1"/>
  <c r="F7" i="4"/>
  <c r="F18" i="4"/>
  <c r="N9" i="1"/>
  <c r="I24" i="2"/>
  <c r="D11" i="3"/>
  <c r="F22" i="4"/>
  <c r="D37" i="4"/>
  <c r="F34" i="4"/>
  <c r="G34" i="4"/>
  <c r="F32" i="4"/>
  <c r="F30" i="4"/>
  <c r="G30" i="4"/>
  <c r="F28" i="4"/>
  <c r="G18" i="4"/>
  <c r="G15" i="4"/>
  <c r="F15" i="4"/>
  <c r="G11" i="3"/>
  <c r="G6" i="3"/>
  <c r="G25" i="2"/>
  <c r="G19" i="2"/>
  <c r="H16" i="2"/>
  <c r="G16" i="2"/>
  <c r="I16" i="2"/>
  <c r="I8" i="1"/>
  <c r="I7" i="1"/>
  <c r="O9" i="1"/>
  <c r="E37" i="4" l="1"/>
  <c r="F37" i="4" s="1"/>
  <c r="I26" i="4"/>
  <c r="G36" i="4"/>
  <c r="I15" i="4"/>
  <c r="I19" i="4"/>
  <c r="I20" i="4"/>
  <c r="I32" i="4"/>
  <c r="I22" i="4"/>
  <c r="I10" i="4"/>
  <c r="I34" i="4"/>
  <c r="I30" i="4"/>
  <c r="I24" i="4"/>
  <c r="I21" i="4"/>
  <c r="I23" i="4"/>
  <c r="I12" i="4"/>
  <c r="I35" i="4"/>
  <c r="I33" i="4"/>
  <c r="I31" i="4"/>
  <c r="I29" i="4"/>
  <c r="I9" i="4"/>
  <c r="I14" i="4"/>
  <c r="I28" i="4"/>
  <c r="I16" i="4"/>
  <c r="I8" i="4"/>
  <c r="I36" i="4"/>
  <c r="F36" i="4"/>
  <c r="F6" i="3"/>
  <c r="D6" i="3"/>
  <c r="G23" i="2"/>
  <c r="I23" i="2"/>
  <c r="C9" i="2"/>
  <c r="I9" i="2"/>
  <c r="F8" i="2"/>
  <c r="H9" i="2"/>
  <c r="G9" i="2"/>
  <c r="J15" i="2" l="1"/>
  <c r="J11" i="2"/>
  <c r="J24" i="2"/>
  <c r="J14" i="2"/>
  <c r="J21" i="2"/>
  <c r="J13" i="2"/>
  <c r="J20" i="2"/>
  <c r="J12" i="2"/>
  <c r="G37" i="4"/>
  <c r="J19" i="2"/>
  <c r="G8" i="2"/>
  <c r="J9" i="2"/>
  <c r="C25" i="2"/>
  <c r="C24" i="2"/>
  <c r="C23" i="2"/>
  <c r="C8" i="2" s="1"/>
  <c r="C18" i="2"/>
  <c r="C19" i="2"/>
  <c r="C10" i="2"/>
  <c r="C17" i="2"/>
  <c r="C26" i="2"/>
  <c r="C16" i="2"/>
  <c r="J17" i="2"/>
  <c r="J18" i="2"/>
  <c r="J10" i="2"/>
  <c r="H8" i="2"/>
  <c r="I8" i="2"/>
  <c r="J23" i="2"/>
  <c r="J25" i="2"/>
  <c r="J16" i="2"/>
  <c r="J26" i="2"/>
  <c r="J8" i="2" l="1"/>
  <c r="J8" i="1"/>
  <c r="L8" i="1"/>
  <c r="D9" i="1"/>
  <c r="L9" i="1" s="1"/>
  <c r="F8" i="1"/>
  <c r="F9" i="1" s="1"/>
  <c r="G9" i="1" s="1"/>
  <c r="G8" i="1" l="1"/>
  <c r="E8" i="1"/>
  <c r="E7" i="1"/>
  <c r="J9" i="1"/>
</calcChain>
</file>

<file path=xl/sharedStrings.xml><?xml version="1.0" encoding="utf-8"?>
<sst xmlns="http://schemas.openxmlformats.org/spreadsheetml/2006/main" count="139" uniqueCount="116">
  <si>
    <t>Приложение 1</t>
  </si>
  <si>
    <t>Наименование доходов</t>
  </si>
  <si>
    <t xml:space="preserve">Утверждено законом о бюджете  </t>
  </si>
  <si>
    <t xml:space="preserve">Утверждено с учетом изменений </t>
  </si>
  <si>
    <t>Размер внесенных уточнений</t>
  </si>
  <si>
    <t>Исполнено</t>
  </si>
  <si>
    <t>Процент исполнения</t>
  </si>
  <si>
    <t>Отклонение от утвержденных назначений</t>
  </si>
  <si>
    <t>Исполнено в предыдущем году</t>
  </si>
  <si>
    <t>Отклонение от уровня предыдущего года,                       (гр. 8 - гр. 13)</t>
  </si>
  <si>
    <t>отчетный  год к предыдущему году, в % (гр.8/гр.13 *100)</t>
  </si>
  <si>
    <t>сумма</t>
  </si>
  <si>
    <t>удельный вес (%)</t>
  </si>
  <si>
    <t>сумма                      (гр.4 - гр.2)</t>
  </si>
  <si>
    <t>удельный вес (%) (гр.6/гр.2)</t>
  </si>
  <si>
    <t>(гр. 8 : гр.4 х 100%)</t>
  </si>
  <si>
    <t>сумма               (гр.8 - гр.4)</t>
  </si>
  <si>
    <t>удельный вес (%) (гр.11/гр.4)</t>
  </si>
  <si>
    <t xml:space="preserve">Группа «Налоговые и неналоговые доходы» </t>
  </si>
  <si>
    <t>Группа «Безвозмездные поступления»</t>
  </si>
  <si>
    <t>Всего доходов</t>
  </si>
  <si>
    <t>Приложение 2</t>
  </si>
  <si>
    <t>Наименование дохода бюджета</t>
  </si>
  <si>
    <t xml:space="preserve">Отчетный год в % к предыдущему году </t>
  </si>
  <si>
    <t xml:space="preserve">Исполнено </t>
  </si>
  <si>
    <t>Доля налоговых и неналоговых доходов в общей сумме поступлений, в %</t>
  </si>
  <si>
    <t>Бюджетные назначения, утвержденные первоначально</t>
  </si>
  <si>
    <t>Утверждено с учетом изменений</t>
  </si>
  <si>
    <t>% выполнения бюджетных назначений (гр.6/гр.5)*100</t>
  </si>
  <si>
    <t>Налоговые и Неналоговые доходы</t>
  </si>
  <si>
    <t>Налоговые доходы</t>
  </si>
  <si>
    <t>Налог на доходы физических лиц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</si>
  <si>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</si>
  <si>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</si>
  <si>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сельскохозяйственный налог</t>
  </si>
  <si>
    <t>Налоги на имущество</t>
  </si>
  <si>
    <t>-</t>
  </si>
  <si>
    <t>Неналоговые доходы</t>
  </si>
  <si>
    <t>Доходы от использования имущества находящегося в государственной и муниципальной собственности</t>
  </si>
  <si>
    <t>Штрафы, санкции возмещение ущерба</t>
  </si>
  <si>
    <t>Неисполнение (перевыполнение) утвержденных назначений                   (гр.6-гр.5)</t>
  </si>
  <si>
    <t>Доля налоговых и неналоговых доходов в общей сумме поступлений,(отчетный год) в %</t>
  </si>
  <si>
    <t xml:space="preserve">Наименование групп, подгрупп, статей, подстатей, кодов доходов классификации  РФ </t>
  </si>
  <si>
    <t>Доля доходного источника в общей сумме доходов, %</t>
  </si>
  <si>
    <t xml:space="preserve">ДОТАЦИИ </t>
  </si>
  <si>
    <t xml:space="preserve">СУБСИДИИ </t>
  </si>
  <si>
    <t>СУБВЕЦИИ</t>
  </si>
  <si>
    <t>Иные межбюджетные трансферты</t>
  </si>
  <si>
    <t>Приложение 3</t>
  </si>
  <si>
    <t>БЕЗВОЗМЕЗДНЫЕ ПОСТУПЛЕНИЯ: из них</t>
  </si>
  <si>
    <t>ДОХОДЫ ВСЕГО:</t>
  </si>
  <si>
    <t>% исполнения (гр.5/гр.3)</t>
  </si>
  <si>
    <t>Отклонение от бюджетных назначений                      (гр.5-гр.3)</t>
  </si>
  <si>
    <t>Отклонение бюджетных назначений от уточнения                    (гр.3-гр.2)</t>
  </si>
  <si>
    <t>Наименование расходов</t>
  </si>
  <si>
    <t>руб.</t>
  </si>
  <si>
    <t>% к плану на год</t>
  </si>
  <si>
    <t>0100 «Общегосударственные вопросы»</t>
  </si>
  <si>
    <t>0102 Функционирование высшего должностного лица органа местного самоуправления</t>
  </si>
  <si>
    <t>0103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</si>
  <si>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 Функционирование органов местных администраций</t>
  </si>
  <si>
    <t>0111 Резервные фонды</t>
  </si>
  <si>
    <t>0113 Другие общегосударственные расходы</t>
  </si>
  <si>
    <t>0300 Национальная безопасность и правоохранительная деятельность</t>
  </si>
  <si>
    <t>0400 «Национальная экономика»</t>
  </si>
  <si>
    <t>0408 Транспорт</t>
  </si>
  <si>
    <t>0412 Другие вопросы в области национальной экономики</t>
  </si>
  <si>
    <t>0500 «Жилищно-коммунальное хозяйство»</t>
  </si>
  <si>
    <t>0501 Жилищное хозяйство</t>
  </si>
  <si>
    <t>0502 Коммунальное хозяйство</t>
  </si>
  <si>
    <t>0503 Благоустройство</t>
  </si>
  <si>
    <t>0700 «Образование»</t>
  </si>
  <si>
    <t>0701 Дошкольное образование</t>
  </si>
  <si>
    <t xml:space="preserve">0800 «Культура, кинематография </t>
  </si>
  <si>
    <t>0801 Культура</t>
  </si>
  <si>
    <t>1000 «Социальная политика»</t>
  </si>
  <si>
    <t>1003 Социальное обеспечение населения</t>
  </si>
  <si>
    <t>1100 Физическая культура и спорт</t>
  </si>
  <si>
    <t>1101 Физическая культура</t>
  </si>
  <si>
    <t>ИТОГО  РАСХОДОВ</t>
  </si>
  <si>
    <t>результат исполнения бюджета (дефицит/профицит)</t>
  </si>
  <si>
    <t>0409 Дорожное хозяйство (дорожные фонды)</t>
  </si>
  <si>
    <t>Приложение 4</t>
  </si>
  <si>
    <t>0600  "Охрана окружающей среды"</t>
  </si>
  <si>
    <t>0605 Др. вопросы в области окружающей среды</t>
  </si>
  <si>
    <t>Прочие безвозмездные поступления в бюджеты муниципальных районов</t>
  </si>
  <si>
    <t>Удельный вес, %</t>
  </si>
  <si>
    <t>2015 год</t>
  </si>
  <si>
    <t>Бюджетные назначения, утвержденные с учетом изменений</t>
  </si>
  <si>
    <t xml:space="preserve">Исполнено                       </t>
  </si>
  <si>
    <t xml:space="preserve">ДОХОДЫ ВСЕГО: </t>
  </si>
  <si>
    <t>0107 Обеспечение проведение выборов и реферндумов</t>
  </si>
  <si>
    <t xml:space="preserve"> </t>
  </si>
  <si>
    <t>2016 год</t>
  </si>
  <si>
    <t>Налоги на товары (работы, услуги) реализуемые на территрии Российской Федерации</t>
  </si>
  <si>
    <t xml:space="preserve">Доходы от уплаты акцизов на дизельное топливо, зачисляемые в консолидированные бюджеты субъектов Российской Федерации 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</si>
  <si>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РФ</t>
  </si>
  <si>
    <t>Доходы от уплаты акцизов на автомобильный бензин, производимый на территории РФ, зачисляемые в консолидированные бюджеты субъектов РФ</t>
  </si>
  <si>
    <t>Налог на имущество физических лиц</t>
  </si>
  <si>
    <t>Земельный налог</t>
  </si>
  <si>
    <t>Доходы от уплаты акцизов на прямогонный бензин, производимый на территории РФ, зачисляемые в бюджеты субъектов РФ</t>
  </si>
  <si>
    <t>Задолженность и перерасчеты по отмененным налогам, сборам и иным обязательным платежам</t>
  </si>
  <si>
    <t>Возврат остатков субсидий, субвенций и иных межбюджетных трансфертов, имеющих целевое назначение, прошлых лет</t>
  </si>
  <si>
    <t>Уточненный план на 2016 год,        руб.</t>
  </si>
  <si>
    <t>Исполнение за 2016 год</t>
  </si>
  <si>
    <t>0310 Обеспечение пожарной безопасности</t>
  </si>
  <si>
    <t>0106 Функционирование контрольно-счетной палаты</t>
  </si>
  <si>
    <t>0314 Меры поддержки  добровольных пожарных дружин</t>
  </si>
  <si>
    <t>Исполнение         2015 год,                              руб.</t>
  </si>
  <si>
    <t>Первоначальный план 2016 года,                     руб.</t>
  </si>
  <si>
    <t>% к факту 2015</t>
  </si>
  <si>
    <t xml:space="preserve">Доходы от оказания платных услуг (работ) и компенсации затрат государства </t>
  </si>
  <si>
    <t>Исполнение бюджета муниципального образования Саракташский поссовет по собственным доходам (уровень исполнения, динамика, структура), руб.</t>
  </si>
  <si>
    <t>Основные показатели исполнения бюджета по доходам муниципального образования Саракташский поссовет за 2016 год (руб.)</t>
  </si>
  <si>
    <t>Структура безвозмездных поступлений за 2016 год  (руб.)</t>
  </si>
  <si>
    <t>Исполнение бюджета муниципального образования Саракташский поссовет в 2016 году по расходным обязательствам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</si>
</sst>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9" fontId="4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1" applyNumberFormat="1" applyFont="1" applyBorder="1" applyAlignment="1">
      <alignment horizontal="center" wrapText="1"/>
    </xf>
    <xf numFmtId="0" fontId="4" fillId="0" borderId="2" xfId="0" applyFont="1" applyBorder="1" applyAlignment="1">
      <alignment vertical="top" wrapText="1"/>
    </xf>
    <xf numFmtId="4" fontId="5" fillId="0" borderId="2" xfId="0" applyNumberFormat="1" applyFont="1" applyBorder="1" applyAlignment="1">
      <alignment wrapText="1"/>
    </xf>
    <xf numFmtId="164" fontId="5" fillId="0" borderId="2" xfId="1" applyNumberFormat="1" applyFont="1" applyBorder="1" applyAlignment="1">
      <alignment wrapText="1"/>
    </xf>
    <xf numFmtId="4" fontId="5" fillId="0" borderId="2" xfId="0" applyNumberFormat="1" applyFont="1" applyBorder="1" applyAlignment="1">
      <alignment horizontal="right" wrapText="1"/>
    </xf>
    <xf numFmtId="164" fontId="5" fillId="0" borderId="2" xfId="1" applyNumberFormat="1" applyFont="1" applyBorder="1" applyAlignment="1">
      <alignment horizontal="right" wrapText="1"/>
    </xf>
    <xf numFmtId="4" fontId="5" fillId="2" borderId="2" xfId="0" applyNumberFormat="1" applyFont="1" applyFill="1" applyBorder="1" applyAlignment="1">
      <alignment horizontal="right" wrapText="1"/>
    </xf>
    <xf numFmtId="4" fontId="4" fillId="0" borderId="2" xfId="0" applyNumberFormat="1" applyFont="1" applyBorder="1" applyAlignment="1">
      <alignment wrapText="1"/>
    </xf>
    <xf numFmtId="164" fontId="4" fillId="0" borderId="2" xfId="1" applyNumberFormat="1" applyFont="1" applyBorder="1" applyAlignment="1">
      <alignment horizontal="right" wrapText="1"/>
    </xf>
    <xf numFmtId="164" fontId="4" fillId="0" borderId="2" xfId="1" applyNumberFormat="1" applyFont="1" applyBorder="1" applyAlignment="1">
      <alignment wrapText="1"/>
    </xf>
    <xf numFmtId="0" fontId="2" fillId="0" borderId="0" xfId="0" applyFont="1"/>
    <xf numFmtId="0" fontId="7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4" fontId="8" fillId="0" borderId="0" xfId="0" applyNumberFormat="1" applyFont="1" applyAlignment="1"/>
    <xf numFmtId="0" fontId="10" fillId="0" borderId="0" xfId="0" applyFont="1"/>
    <xf numFmtId="164" fontId="10" fillId="0" borderId="0" xfId="1" applyNumberFormat="1" applyFont="1" applyAlignment="1">
      <alignment horizontal="center" vertical="center"/>
    </xf>
    <xf numFmtId="9" fontId="10" fillId="0" borderId="0" xfId="1" applyFont="1"/>
    <xf numFmtId="164" fontId="11" fillId="0" borderId="0" xfId="1" applyNumberFormat="1" applyFont="1"/>
    <xf numFmtId="164" fontId="3" fillId="0" borderId="2" xfId="1" applyNumberFormat="1" applyFont="1" applyBorder="1" applyAlignment="1">
      <alignment horizontal="center" vertical="center" wrapText="1"/>
    </xf>
    <xf numFmtId="0" fontId="8" fillId="0" borderId="2" xfId="1" applyNumberFormat="1" applyFont="1" applyBorder="1" applyAlignment="1">
      <alignment horizontal="center" vertical="center" wrapText="1"/>
    </xf>
    <xf numFmtId="0" fontId="9" fillId="0" borderId="2" xfId="1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164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9" fillId="0" borderId="0" xfId="0" applyNumberFormat="1" applyFont="1"/>
    <xf numFmtId="164" fontId="12" fillId="0" borderId="2" xfId="0" applyNumberFormat="1" applyFont="1" applyBorder="1" applyAlignment="1">
      <alignment horizontal="center" vertical="center" wrapText="1"/>
    </xf>
    <xf numFmtId="164" fontId="7" fillId="0" borderId="0" xfId="0" applyNumberFormat="1" applyFont="1"/>
    <xf numFmtId="0" fontId="9" fillId="0" borderId="2" xfId="0" applyNumberFormat="1" applyFont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8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64" fontId="3" fillId="0" borderId="2" xfId="1" applyNumberFormat="1" applyFont="1" applyFill="1" applyBorder="1" applyAlignment="1">
      <alignment horizontal="center" vertical="center"/>
    </xf>
    <xf numFmtId="0" fontId="14" fillId="0" borderId="0" xfId="0" applyFont="1" applyFill="1"/>
    <xf numFmtId="0" fontId="12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/>
    </xf>
    <xf numFmtId="0" fontId="7" fillId="0" borderId="0" xfId="0" applyFont="1" applyFill="1"/>
    <xf numFmtId="0" fontId="8" fillId="0" borderId="2" xfId="0" applyFont="1" applyFill="1" applyBorder="1" applyAlignment="1">
      <alignment horizontal="left" vertical="center" wrapText="1"/>
    </xf>
    <xf numFmtId="164" fontId="3" fillId="0" borderId="2" xfId="1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3" fillId="2" borderId="2" xfId="0" applyNumberFormat="1" applyFont="1" applyFill="1" applyBorder="1" applyAlignment="1">
      <alignment horizontal="left" wrapText="1"/>
    </xf>
    <xf numFmtId="4" fontId="3" fillId="0" borderId="2" xfId="0" applyNumberFormat="1" applyFont="1" applyBorder="1"/>
    <xf numFmtId="164" fontId="3" fillId="0" borderId="2" xfId="1" applyNumberFormat="1" applyFont="1" applyBorder="1"/>
    <xf numFmtId="4" fontId="3" fillId="2" borderId="2" xfId="0" applyNumberFormat="1" applyFont="1" applyFill="1" applyBorder="1"/>
    <xf numFmtId="4" fontId="8" fillId="0" borderId="2" xfId="0" applyNumberFormat="1" applyFont="1" applyBorder="1"/>
    <xf numFmtId="4" fontId="8" fillId="2" borderId="2" xfId="0" applyNumberFormat="1" applyFont="1" applyFill="1" applyBorder="1" applyAlignment="1">
      <alignment horizontal="right"/>
    </xf>
    <xf numFmtId="164" fontId="8" fillId="0" borderId="2" xfId="1" applyNumberFormat="1" applyFont="1" applyBorder="1"/>
    <xf numFmtId="4" fontId="8" fillId="2" borderId="2" xfId="0" applyNumberFormat="1" applyFont="1" applyFill="1" applyBorder="1"/>
    <xf numFmtId="0" fontId="3" fillId="0" borderId="2" xfId="0" applyFont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right" wrapText="1"/>
    </xf>
    <xf numFmtId="164" fontId="8" fillId="0" borderId="2" xfId="1" applyNumberFormat="1" applyFont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horizontal="center" vertical="center"/>
    </xf>
    <xf numFmtId="10" fontId="3" fillId="0" borderId="2" xfId="1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0" fontId="3" fillId="0" borderId="2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9" fontId="8" fillId="0" borderId="2" xfId="1" applyNumberFormat="1" applyFont="1" applyBorder="1" applyAlignment="1">
      <alignment horizontal="center" vertical="center" wrapText="1"/>
    </xf>
    <xf numFmtId="9" fontId="8" fillId="0" borderId="2" xfId="1" applyFont="1" applyBorder="1" applyAlignment="1">
      <alignment horizontal="center" vertical="center" wrapText="1"/>
    </xf>
    <xf numFmtId="10" fontId="8" fillId="0" borderId="2" xfId="1" applyNumberFormat="1" applyFont="1" applyBorder="1" applyAlignment="1">
      <alignment horizontal="center" vertical="center" wrapText="1"/>
    </xf>
    <xf numFmtId="9" fontId="3" fillId="0" borderId="2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7" fillId="0" borderId="0" xfId="0" applyFont="1"/>
    <xf numFmtId="4" fontId="8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wrapText="1"/>
    </xf>
    <xf numFmtId="3" fontId="8" fillId="0" borderId="2" xfId="0" applyNumberFormat="1" applyFont="1" applyBorder="1" applyAlignment="1">
      <alignment horizontal="right"/>
    </xf>
    <xf numFmtId="4" fontId="8" fillId="3" borderId="2" xfId="0" applyNumberFormat="1" applyFont="1" applyFill="1" applyBorder="1" applyAlignment="1">
      <alignment horizontal="right" wrapText="1"/>
    </xf>
    <xf numFmtId="4" fontId="3" fillId="3" borderId="2" xfId="0" applyNumberFormat="1" applyFont="1" applyFill="1" applyBorder="1" applyAlignment="1">
      <alignment horizontal="right" wrapText="1"/>
    </xf>
    <xf numFmtId="0" fontId="0" fillId="3" borderId="0" xfId="0" applyFill="1"/>
    <xf numFmtId="164" fontId="3" fillId="3" borderId="2" xfId="1" applyNumberFormat="1" applyFont="1" applyFill="1" applyBorder="1" applyAlignment="1">
      <alignment horizontal="right"/>
    </xf>
    <xf numFmtId="164" fontId="8" fillId="3" borderId="2" xfId="1" applyNumberFormat="1" applyFont="1" applyFill="1" applyBorder="1" applyAlignment="1">
      <alignment horizontal="right"/>
    </xf>
    <xf numFmtId="9" fontId="3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164" fontId="12" fillId="3" borderId="0" xfId="0" applyNumberFormat="1" applyFont="1" applyFill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 wrapText="1"/>
    </xf>
    <xf numFmtId="164" fontId="12" fillId="3" borderId="2" xfId="1" applyNumberFormat="1" applyFont="1" applyFill="1" applyBorder="1" applyAlignment="1">
      <alignment horizontal="center" vertical="center"/>
    </xf>
    <xf numFmtId="4" fontId="12" fillId="3" borderId="2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 wrapText="1"/>
    </xf>
    <xf numFmtId="164" fontId="9" fillId="3" borderId="2" xfId="1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164" fontId="3" fillId="3" borderId="2" xfId="1" applyNumberFormat="1" applyFont="1" applyFill="1" applyBorder="1" applyAlignment="1">
      <alignment horizontal="center" vertical="center"/>
    </xf>
    <xf numFmtId="0" fontId="7" fillId="3" borderId="0" xfId="0" applyFont="1" applyFill="1"/>
    <xf numFmtId="164" fontId="7" fillId="3" borderId="0" xfId="0" applyNumberFormat="1" applyFont="1" applyFill="1"/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8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9" fontId="3" fillId="0" borderId="2" xfId="1" applyFont="1" applyBorder="1" applyAlignment="1">
      <alignment horizontal="center" vertical="center" wrapText="1"/>
    </xf>
    <xf numFmtId="164" fontId="12" fillId="0" borderId="2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18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"/>
  <sheetViews>
    <sheetView tabSelected="1" workbookViewId="0">
      <selection sqref="A1:O1"/>
    </sheetView>
  </sheetViews>
  <sheetFormatPr defaultRowHeight="15" x14ac:dyDescent="0.25"/>
  <cols>
    <col min="1" max="1" width="19.85546875" customWidth="1"/>
    <col min="2" max="2" width="11.7109375" bestFit="1" customWidth="1"/>
    <col min="4" max="4" width="11.7109375" bestFit="1" customWidth="1"/>
    <col min="5" max="5" width="7.7109375" customWidth="1"/>
    <col min="6" max="6" width="10.7109375" customWidth="1"/>
    <col min="8" max="8" width="11.7109375" bestFit="1" customWidth="1"/>
    <col min="9" max="9" width="8.140625" customWidth="1"/>
    <col min="10" max="10" width="9.140625" customWidth="1"/>
    <col min="11" max="11" width="11.5703125" customWidth="1"/>
    <col min="13" max="13" width="11.42578125" customWidth="1"/>
    <col min="14" max="14" width="12.42578125" customWidth="1"/>
    <col min="15" max="15" width="13.5703125" customWidth="1"/>
  </cols>
  <sheetData>
    <row r="1" spans="1:15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spans="1:15" ht="15.75" x14ac:dyDescent="0.25">
      <c r="A2" s="106" t="s">
        <v>113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37.5" customHeight="1" x14ac:dyDescent="0.25">
      <c r="A4" s="104" t="s">
        <v>1</v>
      </c>
      <c r="B4" s="104" t="s">
        <v>2</v>
      </c>
      <c r="C4" s="104"/>
      <c r="D4" s="104" t="s">
        <v>3</v>
      </c>
      <c r="E4" s="104"/>
      <c r="F4" s="104" t="s">
        <v>4</v>
      </c>
      <c r="G4" s="104"/>
      <c r="H4" s="104" t="s">
        <v>5</v>
      </c>
      <c r="I4" s="104"/>
      <c r="J4" s="2" t="s">
        <v>6</v>
      </c>
      <c r="K4" s="104" t="s">
        <v>7</v>
      </c>
      <c r="L4" s="104"/>
      <c r="M4" s="104" t="s">
        <v>8</v>
      </c>
      <c r="N4" s="104" t="s">
        <v>9</v>
      </c>
      <c r="O4" s="104" t="s">
        <v>10</v>
      </c>
    </row>
    <row r="5" spans="1:15" ht="47.25" customHeight="1" x14ac:dyDescent="0.25">
      <c r="A5" s="104"/>
      <c r="B5" s="2" t="s">
        <v>11</v>
      </c>
      <c r="C5" s="2" t="s">
        <v>12</v>
      </c>
      <c r="D5" s="2" t="s">
        <v>11</v>
      </c>
      <c r="E5" s="3" t="s">
        <v>12</v>
      </c>
      <c r="F5" s="2" t="s">
        <v>13</v>
      </c>
      <c r="G5" s="3" t="s">
        <v>14</v>
      </c>
      <c r="H5" s="2" t="s">
        <v>11</v>
      </c>
      <c r="I5" s="3" t="s">
        <v>12</v>
      </c>
      <c r="J5" s="2" t="s">
        <v>15</v>
      </c>
      <c r="K5" s="2" t="s">
        <v>16</v>
      </c>
      <c r="L5" s="2" t="s">
        <v>17</v>
      </c>
      <c r="M5" s="104"/>
      <c r="N5" s="104"/>
      <c r="O5" s="104"/>
    </row>
    <row r="6" spans="1:15" x14ac:dyDescent="0.25">
      <c r="A6" s="4">
        <v>1</v>
      </c>
      <c r="B6" s="4">
        <v>2</v>
      </c>
      <c r="C6" s="4">
        <v>3</v>
      </c>
      <c r="D6" s="4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  <c r="O6" s="4">
        <v>15</v>
      </c>
    </row>
    <row r="7" spans="1:15" ht="32.25" customHeight="1" x14ac:dyDescent="0.25">
      <c r="A7" s="6" t="s">
        <v>18</v>
      </c>
      <c r="B7" s="7">
        <v>48355000</v>
      </c>
      <c r="C7" s="8">
        <f>B7*C9/B9</f>
        <v>0.31974962258898337</v>
      </c>
      <c r="D7" s="7">
        <v>47930000</v>
      </c>
      <c r="E7" s="8">
        <f>D7*E9/D9</f>
        <v>0.23117218500926137</v>
      </c>
      <c r="F7" s="7">
        <f>D7-B7</f>
        <v>-425000</v>
      </c>
      <c r="G7" s="8">
        <f>F7/B7</f>
        <v>-8.7891634784406994E-3</v>
      </c>
      <c r="H7" s="7">
        <v>40766576.979999997</v>
      </c>
      <c r="I7" s="8">
        <f>H7*I9/H9</f>
        <v>0.21744929817540634</v>
      </c>
      <c r="J7" s="8">
        <f>H7/D7</f>
        <v>0.85054406384310444</v>
      </c>
      <c r="K7" s="7">
        <f>H7-D7</f>
        <v>-7163423.0200000033</v>
      </c>
      <c r="L7" s="8">
        <f>K7/D7</f>
        <v>-0.14945593615689554</v>
      </c>
      <c r="M7" s="7">
        <v>38782675.840000004</v>
      </c>
      <c r="N7" s="7">
        <f>H7-M7</f>
        <v>1983901.1399999931</v>
      </c>
      <c r="O7" s="8">
        <f>H7/M7</f>
        <v>1.0511543130284431</v>
      </c>
    </row>
    <row r="8" spans="1:15" ht="31.5" customHeight="1" x14ac:dyDescent="0.25">
      <c r="A8" s="6" t="s">
        <v>19</v>
      </c>
      <c r="B8" s="9">
        <v>102872700</v>
      </c>
      <c r="C8" s="10">
        <f>B8*C9/B9</f>
        <v>0.68025037741101668</v>
      </c>
      <c r="D8" s="9">
        <v>159404632.40000001</v>
      </c>
      <c r="E8" s="10">
        <f>D8*E9/D9</f>
        <v>0.7688278149907386</v>
      </c>
      <c r="F8" s="7">
        <f>D8-B8</f>
        <v>56531932.400000006</v>
      </c>
      <c r="G8" s="8">
        <f>F8/B8</f>
        <v>0.5495328925944396</v>
      </c>
      <c r="H8" s="11">
        <v>146709663.78999999</v>
      </c>
      <c r="I8" s="10">
        <f>H8*I9/H9</f>
        <v>0.78255070182459374</v>
      </c>
      <c r="J8" s="8">
        <f t="shared" ref="J8:J9" si="0">H8/D8</f>
        <v>0.92036010234543209</v>
      </c>
      <c r="K8" s="9">
        <f>H8-D8</f>
        <v>-12694968.610000014</v>
      </c>
      <c r="L8" s="8">
        <f>K8/D8</f>
        <v>-7.9639897654567873E-2</v>
      </c>
      <c r="M8" s="9">
        <v>112204580.5</v>
      </c>
      <c r="N8" s="7">
        <f>H8-M8</f>
        <v>34505083.289999992</v>
      </c>
      <c r="O8" s="8">
        <f>H8/M8</f>
        <v>1.3075193823303852</v>
      </c>
    </row>
    <row r="9" spans="1:15" s="15" customFormat="1" ht="14.25" customHeight="1" x14ac:dyDescent="0.25">
      <c r="A9" s="6" t="s">
        <v>20</v>
      </c>
      <c r="B9" s="12">
        <f>B7+B8</f>
        <v>151227700</v>
      </c>
      <c r="C9" s="13">
        <v>1</v>
      </c>
      <c r="D9" s="12">
        <f>D7+D8</f>
        <v>207334632.40000001</v>
      </c>
      <c r="E9" s="13">
        <v>1</v>
      </c>
      <c r="F9" s="12">
        <f>F7+F8</f>
        <v>56106932.400000006</v>
      </c>
      <c r="G9" s="14">
        <f>F9/B9</f>
        <v>0.3710096258820309</v>
      </c>
      <c r="H9" s="12">
        <f>H7+H8</f>
        <v>187476240.76999998</v>
      </c>
      <c r="I9" s="13">
        <v>1</v>
      </c>
      <c r="J9" s="14">
        <f t="shared" si="0"/>
        <v>0.90422057617615825</v>
      </c>
      <c r="K9" s="12">
        <f>K7+K8</f>
        <v>-19858391.630000018</v>
      </c>
      <c r="L9" s="14">
        <f>K9/D9</f>
        <v>-9.5779423823841678E-2</v>
      </c>
      <c r="M9" s="12">
        <f>M7+M8</f>
        <v>150987256.34</v>
      </c>
      <c r="N9" s="12">
        <f>N7+N8</f>
        <v>36488984.429999985</v>
      </c>
      <c r="O9" s="14">
        <f>H9/M9</f>
        <v>1.2416692992144478</v>
      </c>
    </row>
    <row r="10" spans="1:15" x14ac:dyDescent="0.25">
      <c r="G10" t="s">
        <v>92</v>
      </c>
    </row>
  </sheetData>
  <mergeCells count="11">
    <mergeCell ref="N4:N5"/>
    <mergeCell ref="O4:O5"/>
    <mergeCell ref="A1:O1"/>
    <mergeCell ref="A2:O2"/>
    <mergeCell ref="A4:A5"/>
    <mergeCell ref="B4:C4"/>
    <mergeCell ref="D4:E4"/>
    <mergeCell ref="F4:G4"/>
    <mergeCell ref="H4:I4"/>
    <mergeCell ref="K4:L4"/>
    <mergeCell ref="M4:M5"/>
  </mergeCells>
  <pageMargins left="0.25" right="0.25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opLeftCell="A13" workbookViewId="0">
      <selection activeCell="A2" sqref="A2:J2"/>
    </sheetView>
  </sheetViews>
  <sheetFormatPr defaultRowHeight="15.75" x14ac:dyDescent="0.25"/>
  <cols>
    <col min="1" max="1" width="49.7109375" style="16" customWidth="1"/>
    <col min="2" max="2" width="20.42578125" style="16" customWidth="1"/>
    <col min="3" max="3" width="20.42578125" style="35" customWidth="1"/>
    <col min="4" max="4" width="19.140625" style="16" customWidth="1"/>
    <col min="5" max="7" width="20.42578125" style="16" customWidth="1"/>
    <col min="8" max="9" width="20.42578125" style="38" customWidth="1"/>
    <col min="10" max="10" width="20.42578125" style="16" customWidth="1"/>
    <col min="11" max="16384" width="9.140625" style="16"/>
  </cols>
  <sheetData>
    <row r="1" spans="1:10" x14ac:dyDescent="0.25">
      <c r="A1" s="107" t="s">
        <v>21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8.75" x14ac:dyDescent="0.25">
      <c r="A2" s="108" t="s">
        <v>112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x14ac:dyDescent="0.25">
      <c r="A3" s="17"/>
      <c r="B3" s="18"/>
      <c r="C3" s="33"/>
      <c r="D3" s="19"/>
      <c r="E3" s="20"/>
      <c r="F3" s="20"/>
      <c r="G3" s="20"/>
      <c r="H3" s="21"/>
      <c r="I3" s="22"/>
      <c r="J3" s="23"/>
    </row>
    <row r="4" spans="1:10" x14ac:dyDescent="0.25">
      <c r="A4" s="109" t="s">
        <v>22</v>
      </c>
      <c r="B4" s="109" t="s">
        <v>87</v>
      </c>
      <c r="C4" s="109"/>
      <c r="D4" s="109" t="s">
        <v>93</v>
      </c>
      <c r="E4" s="109"/>
      <c r="F4" s="109"/>
      <c r="G4" s="109"/>
      <c r="H4" s="109"/>
      <c r="I4" s="110" t="s">
        <v>23</v>
      </c>
      <c r="J4" s="111" t="s">
        <v>41</v>
      </c>
    </row>
    <row r="5" spans="1:10" ht="78.75" x14ac:dyDescent="0.25">
      <c r="A5" s="109"/>
      <c r="B5" s="32" t="s">
        <v>24</v>
      </c>
      <c r="C5" s="34" t="s">
        <v>25</v>
      </c>
      <c r="D5" s="27" t="s">
        <v>26</v>
      </c>
      <c r="E5" s="32" t="s">
        <v>27</v>
      </c>
      <c r="F5" s="32" t="s">
        <v>5</v>
      </c>
      <c r="G5" s="32" t="s">
        <v>40</v>
      </c>
      <c r="H5" s="24" t="s">
        <v>28</v>
      </c>
      <c r="I5" s="110"/>
      <c r="J5" s="111"/>
    </row>
    <row r="6" spans="1:10" x14ac:dyDescent="0.25">
      <c r="A6" s="29">
        <v>1</v>
      </c>
      <c r="B6" s="30">
        <v>2</v>
      </c>
      <c r="C6" s="36">
        <v>3</v>
      </c>
      <c r="D6" s="31">
        <v>4</v>
      </c>
      <c r="E6" s="30">
        <v>5</v>
      </c>
      <c r="F6" s="30">
        <v>6</v>
      </c>
      <c r="G6" s="30">
        <v>7</v>
      </c>
      <c r="H6" s="25">
        <v>8</v>
      </c>
      <c r="I6" s="25">
        <v>9</v>
      </c>
      <c r="J6" s="26">
        <v>10</v>
      </c>
    </row>
    <row r="7" spans="1:10" s="42" customFormat="1" ht="19.5" customHeight="1" x14ac:dyDescent="0.25">
      <c r="A7" s="40" t="s">
        <v>90</v>
      </c>
      <c r="B7" s="93">
        <v>150987256.34</v>
      </c>
      <c r="C7" s="94"/>
      <c r="D7" s="93">
        <v>151227700</v>
      </c>
      <c r="E7" s="93">
        <v>207334632.40000001</v>
      </c>
      <c r="F7" s="93">
        <v>187476240.77000001</v>
      </c>
      <c r="G7" s="93">
        <f>F7-E7</f>
        <v>-19858391.629999995</v>
      </c>
      <c r="H7" s="41">
        <f>F7/E7</f>
        <v>0.90422057617615847</v>
      </c>
      <c r="I7" s="41">
        <f t="shared" ref="I7:I18" si="0">F7/B7</f>
        <v>1.2416692992144478</v>
      </c>
      <c r="J7" s="41"/>
    </row>
    <row r="8" spans="1:10" s="42" customFormat="1" ht="19.5" customHeight="1" x14ac:dyDescent="0.25">
      <c r="A8" s="40" t="s">
        <v>29</v>
      </c>
      <c r="B8" s="95">
        <f>B9+B23</f>
        <v>38782675.840000004</v>
      </c>
      <c r="C8" s="96">
        <f>C9+C23</f>
        <v>1</v>
      </c>
      <c r="D8" s="95">
        <v>48355000</v>
      </c>
      <c r="E8" s="95">
        <f>E9+E23</f>
        <v>47930000</v>
      </c>
      <c r="F8" s="95">
        <f>F9+F23</f>
        <v>40766576.979999997</v>
      </c>
      <c r="G8" s="95">
        <f>F8-E8</f>
        <v>-7163423.0200000033</v>
      </c>
      <c r="H8" s="37">
        <f t="shared" ref="H8:H18" si="1">F8/E8</f>
        <v>0.85054406384310444</v>
      </c>
      <c r="I8" s="41">
        <f t="shared" si="0"/>
        <v>1.0511543130284431</v>
      </c>
      <c r="J8" s="41">
        <f>J9+J23</f>
        <v>1.0000000000000002</v>
      </c>
    </row>
    <row r="9" spans="1:10" s="42" customFormat="1" ht="19.5" customHeight="1" x14ac:dyDescent="0.25">
      <c r="A9" s="43" t="s">
        <v>30</v>
      </c>
      <c r="B9" s="95">
        <f>B10+B11+B16+B19+B22</f>
        <v>38761580.040000007</v>
      </c>
      <c r="C9" s="96">
        <f>B9/$B$8</f>
        <v>0.99945605094173928</v>
      </c>
      <c r="D9" s="97">
        <f>D10+D11+D16+D19</f>
        <v>48355000</v>
      </c>
      <c r="E9" s="93">
        <f>E10+E11+E16+E19</f>
        <v>47930000</v>
      </c>
      <c r="F9" s="95">
        <f>F10+F11+F16+F19</f>
        <v>40634577.75</v>
      </c>
      <c r="G9" s="95">
        <f t="shared" ref="G9:G25" si="2">F9-E9</f>
        <v>-7295422.25</v>
      </c>
      <c r="H9" s="37">
        <f t="shared" si="1"/>
        <v>0.84779006363446696</v>
      </c>
      <c r="I9" s="41">
        <f t="shared" si="0"/>
        <v>1.0483209845436423</v>
      </c>
      <c r="J9" s="37">
        <f>F9/$F$8</f>
        <v>0.99676207227148961</v>
      </c>
    </row>
    <row r="10" spans="1:10" s="42" customFormat="1" ht="19.5" customHeight="1" x14ac:dyDescent="0.25">
      <c r="A10" s="40" t="s">
        <v>31</v>
      </c>
      <c r="B10" s="95">
        <v>14884673.960000001</v>
      </c>
      <c r="C10" s="96">
        <f t="shared" ref="C10:C26" si="3">B10/$B$8</f>
        <v>0.38379698248278477</v>
      </c>
      <c r="D10" s="93">
        <v>19641000</v>
      </c>
      <c r="E10" s="95">
        <v>19641000</v>
      </c>
      <c r="F10" s="95">
        <v>18891299.68</v>
      </c>
      <c r="G10" s="95">
        <f t="shared" si="2"/>
        <v>-749700.3200000003</v>
      </c>
      <c r="H10" s="37">
        <f t="shared" si="1"/>
        <v>0.96182982943841966</v>
      </c>
      <c r="I10" s="41">
        <f t="shared" si="0"/>
        <v>1.2691779296454269</v>
      </c>
      <c r="J10" s="37">
        <f t="shared" ref="J10:J26" si="4">F10/$F$8</f>
        <v>0.46340166576330494</v>
      </c>
    </row>
    <row r="11" spans="1:10" s="42" customFormat="1" ht="19.5" customHeight="1" x14ac:dyDescent="0.25">
      <c r="A11" s="40" t="s">
        <v>94</v>
      </c>
      <c r="B11" s="95">
        <f>B12+B13+B14+B15</f>
        <v>6297788.2200000016</v>
      </c>
      <c r="C11" s="96">
        <f>B11/B8</f>
        <v>0.16238663484649338</v>
      </c>
      <c r="D11" s="93">
        <v>7590000</v>
      </c>
      <c r="E11" s="95">
        <v>8744106.8100000005</v>
      </c>
      <c r="F11" s="95">
        <v>9243213.7899999991</v>
      </c>
      <c r="G11" s="95">
        <f t="shared" si="2"/>
        <v>499106.97999999858</v>
      </c>
      <c r="H11" s="37">
        <f t="shared" si="1"/>
        <v>1.057079241007121</v>
      </c>
      <c r="I11" s="41">
        <f t="shared" si="0"/>
        <v>1.4676920638020432</v>
      </c>
      <c r="J11" s="37">
        <f>F11/F8</f>
        <v>0.22673509710012449</v>
      </c>
    </row>
    <row r="12" spans="1:10" s="42" customFormat="1" ht="19.5" customHeight="1" x14ac:dyDescent="0.25">
      <c r="A12" s="49" t="s">
        <v>95</v>
      </c>
      <c r="B12" s="98">
        <v>2195426.7400000002</v>
      </c>
      <c r="C12" s="99">
        <f>B12/B8</f>
        <v>5.6608439011721377E-2</v>
      </c>
      <c r="D12" s="100">
        <v>2530000</v>
      </c>
      <c r="E12" s="98">
        <v>3157750.06</v>
      </c>
      <c r="F12" s="98">
        <v>3159876.59</v>
      </c>
      <c r="G12" s="98">
        <f t="shared" si="2"/>
        <v>2126.5299999997951</v>
      </c>
      <c r="H12" s="46">
        <f t="shared" si="1"/>
        <v>1.0006734320195056</v>
      </c>
      <c r="I12" s="41">
        <f t="shared" si="0"/>
        <v>1.4392994912688362</v>
      </c>
      <c r="J12" s="46">
        <f>F12/F8</f>
        <v>7.751145237311019E-2</v>
      </c>
    </row>
    <row r="13" spans="1:10" s="42" customFormat="1" ht="19.5" customHeight="1" x14ac:dyDescent="0.25">
      <c r="A13" s="49" t="s">
        <v>96</v>
      </c>
      <c r="B13" s="98">
        <v>59475.68</v>
      </c>
      <c r="C13" s="99">
        <f>B13/B8</f>
        <v>1.5335630848518573E-3</v>
      </c>
      <c r="D13" s="100">
        <v>49000</v>
      </c>
      <c r="E13" s="98">
        <v>48234.12</v>
      </c>
      <c r="F13" s="98">
        <v>48234.18</v>
      </c>
      <c r="G13" s="98">
        <f t="shared" si="2"/>
        <v>5.9999999997671694E-2</v>
      </c>
      <c r="H13" s="46">
        <f t="shared" si="1"/>
        <v>1.0000012439327182</v>
      </c>
      <c r="I13" s="41">
        <f t="shared" si="0"/>
        <v>0.81098997102681303</v>
      </c>
      <c r="J13" s="46">
        <f>F13/F8</f>
        <v>1.1831795449410334E-3</v>
      </c>
    </row>
    <row r="14" spans="1:10" s="42" customFormat="1" ht="19.5" customHeight="1" x14ac:dyDescent="0.25">
      <c r="A14" s="49" t="s">
        <v>97</v>
      </c>
      <c r="B14" s="98">
        <v>4325255.1100000003</v>
      </c>
      <c r="C14" s="99">
        <f>B14/B8</f>
        <v>0.11152544316034486</v>
      </c>
      <c r="D14" s="100">
        <v>5011000</v>
      </c>
      <c r="E14" s="98">
        <v>6503122.6299999999</v>
      </c>
      <c r="F14" s="98">
        <v>6503122.8200000003</v>
      </c>
      <c r="G14" s="98">
        <f t="shared" si="2"/>
        <v>0.19000000040978193</v>
      </c>
      <c r="H14" s="46">
        <f t="shared" si="1"/>
        <v>1.0000000292167335</v>
      </c>
      <c r="I14" s="41">
        <f t="shared" si="0"/>
        <v>1.5035235274249523</v>
      </c>
      <c r="J14" s="46">
        <f>F14/F8</f>
        <v>0.15952094342358986</v>
      </c>
    </row>
    <row r="15" spans="1:10" s="42" customFormat="1" ht="19.5" customHeight="1" x14ac:dyDescent="0.25">
      <c r="A15" s="49" t="s">
        <v>100</v>
      </c>
      <c r="B15" s="98">
        <v>-282369.31</v>
      </c>
      <c r="C15" s="99">
        <f>B15/B8</f>
        <v>-7.280810410424738E-3</v>
      </c>
      <c r="D15" s="100">
        <v>0</v>
      </c>
      <c r="E15" s="98">
        <v>-965000</v>
      </c>
      <c r="F15" s="98">
        <v>-468019.8</v>
      </c>
      <c r="G15" s="98">
        <f t="shared" si="2"/>
        <v>496980.2</v>
      </c>
      <c r="H15" s="46">
        <f t="shared" si="1"/>
        <v>0.48499461139896372</v>
      </c>
      <c r="I15" s="41">
        <f t="shared" si="0"/>
        <v>1.6574740363958109</v>
      </c>
      <c r="J15" s="46">
        <f>F15/F8</f>
        <v>-1.1480478241516564E-2</v>
      </c>
    </row>
    <row r="16" spans="1:10" s="42" customFormat="1" ht="19.5" customHeight="1" x14ac:dyDescent="0.25">
      <c r="A16" s="44" t="s">
        <v>32</v>
      </c>
      <c r="B16" s="93">
        <f>B17+B18</f>
        <v>1124707.1199999999</v>
      </c>
      <c r="C16" s="96">
        <f t="shared" si="3"/>
        <v>2.9000245486929244E-2</v>
      </c>
      <c r="D16" s="93">
        <v>979000</v>
      </c>
      <c r="E16" s="93">
        <f>SUM(E17:E18)</f>
        <v>1932003.45</v>
      </c>
      <c r="F16" s="93">
        <f>SUM(F17:F18)</f>
        <v>1933979.5499999998</v>
      </c>
      <c r="G16" s="95">
        <f t="shared" si="2"/>
        <v>1976.0999999998603</v>
      </c>
      <c r="H16" s="37">
        <f t="shared" si="1"/>
        <v>1.0010228242604846</v>
      </c>
      <c r="I16" s="41">
        <f t="shared" si="0"/>
        <v>1.7195405947105589</v>
      </c>
      <c r="J16" s="37">
        <f t="shared" si="4"/>
        <v>4.7440322275495599E-2</v>
      </c>
    </row>
    <row r="17" spans="1:10" s="48" customFormat="1" ht="30.75" customHeight="1" x14ac:dyDescent="0.25">
      <c r="A17" s="45" t="s">
        <v>33</v>
      </c>
      <c r="B17" s="100">
        <v>1048929.6499999999</v>
      </c>
      <c r="C17" s="99">
        <f t="shared" si="3"/>
        <v>2.7046345495277714E-2</v>
      </c>
      <c r="D17" s="100">
        <v>904000</v>
      </c>
      <c r="E17" s="100">
        <v>1129592.25</v>
      </c>
      <c r="F17" s="100">
        <v>1130300.8999999999</v>
      </c>
      <c r="G17" s="98">
        <f t="shared" si="2"/>
        <v>708.64999999990687</v>
      </c>
      <c r="H17" s="46">
        <f t="shared" si="1"/>
        <v>1.0006273502673197</v>
      </c>
      <c r="I17" s="47">
        <f t="shared" si="0"/>
        <v>1.0775755075662128</v>
      </c>
      <c r="J17" s="46">
        <f>F17/$F$8</f>
        <v>2.7726166475898217E-2</v>
      </c>
    </row>
    <row r="18" spans="1:10" s="48" customFormat="1" ht="18" customHeight="1" x14ac:dyDescent="0.25">
      <c r="A18" s="49" t="s">
        <v>34</v>
      </c>
      <c r="B18" s="100">
        <v>75777.47</v>
      </c>
      <c r="C18" s="99">
        <f t="shared" si="3"/>
        <v>1.9538999916515298E-3</v>
      </c>
      <c r="D18" s="100">
        <v>75000</v>
      </c>
      <c r="E18" s="100">
        <v>802411.2</v>
      </c>
      <c r="F18" s="100">
        <v>803678.65</v>
      </c>
      <c r="G18" s="98">
        <f t="shared" si="2"/>
        <v>1267.4500000000698</v>
      </c>
      <c r="H18" s="46">
        <f t="shared" si="1"/>
        <v>1.0015795517310826</v>
      </c>
      <c r="I18" s="47">
        <f t="shared" si="0"/>
        <v>10.60577306157094</v>
      </c>
      <c r="J18" s="46">
        <f t="shared" si="4"/>
        <v>1.9714155799597382E-2</v>
      </c>
    </row>
    <row r="19" spans="1:10" s="42" customFormat="1" ht="18" customHeight="1" x14ac:dyDescent="0.25">
      <c r="A19" s="40" t="s">
        <v>35</v>
      </c>
      <c r="B19" s="93">
        <f>B20+B21</f>
        <v>16453684.49</v>
      </c>
      <c r="C19" s="96">
        <f t="shared" si="3"/>
        <v>0.42425346198082237</v>
      </c>
      <c r="D19" s="93">
        <v>20145000</v>
      </c>
      <c r="E19" s="93">
        <f>SUM(E20:E21)</f>
        <v>17612889.740000002</v>
      </c>
      <c r="F19" s="93">
        <f>SUM(F20:F21)</f>
        <v>10566084.729999999</v>
      </c>
      <c r="G19" s="95">
        <f t="shared" si="2"/>
        <v>-7046805.0100000035</v>
      </c>
      <c r="H19" s="37">
        <f>F19/E19</f>
        <v>0.59990636891365656</v>
      </c>
      <c r="I19" s="50">
        <f>F19/B19</f>
        <v>0.64217134687502442</v>
      </c>
      <c r="J19" s="37">
        <f t="shared" si="4"/>
        <v>0.25918498713256449</v>
      </c>
    </row>
    <row r="20" spans="1:10" s="48" customFormat="1" ht="18" customHeight="1" x14ac:dyDescent="0.25">
      <c r="A20" s="49" t="s">
        <v>98</v>
      </c>
      <c r="B20" s="100">
        <v>638587.80000000005</v>
      </c>
      <c r="C20" s="99">
        <f>B20/B8</f>
        <v>1.6465800416519173E-2</v>
      </c>
      <c r="D20" s="100">
        <v>941000</v>
      </c>
      <c r="E20" s="100">
        <v>941000</v>
      </c>
      <c r="F20" s="100">
        <v>875834.87</v>
      </c>
      <c r="G20" s="98">
        <f>F20-E20</f>
        <v>-65165.130000000005</v>
      </c>
      <c r="H20" s="46">
        <f>F20/E20</f>
        <v>0.93074906482465458</v>
      </c>
      <c r="I20" s="47">
        <f>F20/B20</f>
        <v>1.3715183252796248</v>
      </c>
      <c r="J20" s="46">
        <f>F20/F8</f>
        <v>2.1484140560285032E-2</v>
      </c>
    </row>
    <row r="21" spans="1:10" s="48" customFormat="1" ht="18" customHeight="1" x14ac:dyDescent="0.25">
      <c r="A21" s="49" t="s">
        <v>99</v>
      </c>
      <c r="B21" s="100">
        <v>15815096.689999999</v>
      </c>
      <c r="C21" s="99">
        <f>B21/B8</f>
        <v>0.40778766156430318</v>
      </c>
      <c r="D21" s="100">
        <v>19204000</v>
      </c>
      <c r="E21" s="100">
        <v>16671889.74</v>
      </c>
      <c r="F21" s="100">
        <v>9690249.8599999994</v>
      </c>
      <c r="G21" s="98">
        <f>F21-T21</f>
        <v>9690249.8599999994</v>
      </c>
      <c r="H21" s="46">
        <f>F21/E21</f>
        <v>0.58123284229445726</v>
      </c>
      <c r="I21" s="47">
        <f>F21/B21</f>
        <v>0.61272150590942731</v>
      </c>
      <c r="J21" s="46">
        <f>F21/F8</f>
        <v>0.23770084657227947</v>
      </c>
    </row>
    <row r="22" spans="1:10" s="48" customFormat="1" ht="30" customHeight="1" x14ac:dyDescent="0.25">
      <c r="A22" s="40" t="s">
        <v>101</v>
      </c>
      <c r="B22" s="93">
        <v>726.25</v>
      </c>
      <c r="C22" s="99">
        <f>B22/B8</f>
        <v>1.8726144709462109E-5</v>
      </c>
      <c r="D22" s="100" t="s">
        <v>36</v>
      </c>
      <c r="E22" s="100" t="s">
        <v>36</v>
      </c>
      <c r="F22" s="100" t="s">
        <v>36</v>
      </c>
      <c r="G22" s="98" t="s">
        <v>36</v>
      </c>
      <c r="H22" s="46" t="s">
        <v>36</v>
      </c>
      <c r="I22" s="47" t="s">
        <v>36</v>
      </c>
      <c r="J22" s="37" t="s">
        <v>36</v>
      </c>
    </row>
    <row r="23" spans="1:10" s="42" customFormat="1" ht="19.5" customHeight="1" x14ac:dyDescent="0.25">
      <c r="A23" s="40" t="s">
        <v>37</v>
      </c>
      <c r="B23" s="93">
        <f>B24+B25+B26</f>
        <v>21095.800000000003</v>
      </c>
      <c r="C23" s="101">
        <f t="shared" si="3"/>
        <v>5.4394905826075153E-4</v>
      </c>
      <c r="D23" s="93">
        <f>D24+D25+D26</f>
        <v>0</v>
      </c>
      <c r="E23" s="93">
        <f>E24+T25+E26</f>
        <v>0</v>
      </c>
      <c r="F23" s="93">
        <f>F24+F25+F26</f>
        <v>131999.22999999998</v>
      </c>
      <c r="G23" s="95">
        <f t="shared" si="2"/>
        <v>131999.22999999998</v>
      </c>
      <c r="H23" s="37" t="s">
        <v>36</v>
      </c>
      <c r="I23" s="41">
        <f t="shared" ref="I23:I26" si="5">F23/B23</f>
        <v>6.2571331734278841</v>
      </c>
      <c r="J23" s="37">
        <f t="shared" si="4"/>
        <v>3.2379277285105039E-3</v>
      </c>
    </row>
    <row r="24" spans="1:10" s="42" customFormat="1" ht="48.75" customHeight="1" x14ac:dyDescent="0.25">
      <c r="A24" s="40" t="s">
        <v>38</v>
      </c>
      <c r="B24" s="93">
        <v>9595.94</v>
      </c>
      <c r="C24" s="96">
        <f>B24/$B$8</f>
        <v>2.4742851781523693E-4</v>
      </c>
      <c r="D24" s="93">
        <v>0</v>
      </c>
      <c r="E24" s="93">
        <v>0</v>
      </c>
      <c r="F24" s="93">
        <v>5339.23</v>
      </c>
      <c r="G24" s="95">
        <f t="shared" si="2"/>
        <v>5339.23</v>
      </c>
      <c r="H24" s="37" t="s">
        <v>36</v>
      </c>
      <c r="I24" s="41">
        <f t="shared" si="5"/>
        <v>0.55640510465884518</v>
      </c>
      <c r="J24" s="37">
        <f>F24/F8</f>
        <v>1.3097077055597322E-4</v>
      </c>
    </row>
    <row r="25" spans="1:10" s="42" customFormat="1" ht="30.75" customHeight="1" x14ac:dyDescent="0.25">
      <c r="A25" s="40" t="s">
        <v>111</v>
      </c>
      <c r="B25" s="93">
        <v>6825</v>
      </c>
      <c r="C25" s="96">
        <f t="shared" si="3"/>
        <v>1.7598063702868006E-4</v>
      </c>
      <c r="D25" s="93">
        <v>0</v>
      </c>
      <c r="E25" s="93">
        <v>0</v>
      </c>
      <c r="F25" s="93">
        <v>94560</v>
      </c>
      <c r="G25" s="93">
        <f t="shared" si="2"/>
        <v>94560</v>
      </c>
      <c r="H25" s="37" t="s">
        <v>36</v>
      </c>
      <c r="I25" s="41">
        <f t="shared" si="5"/>
        <v>13.854945054945055</v>
      </c>
      <c r="J25" s="37">
        <f t="shared" si="4"/>
        <v>2.3195472125705071E-3</v>
      </c>
    </row>
    <row r="26" spans="1:10" s="42" customFormat="1" ht="18" customHeight="1" x14ac:dyDescent="0.25">
      <c r="A26" s="40" t="s">
        <v>39</v>
      </c>
      <c r="B26" s="93">
        <v>4674.8599999999997</v>
      </c>
      <c r="C26" s="96">
        <f t="shared" si="3"/>
        <v>1.2053990341683446E-4</v>
      </c>
      <c r="D26" s="93">
        <v>0</v>
      </c>
      <c r="E26" s="93">
        <v>0</v>
      </c>
      <c r="F26" s="93">
        <v>32100</v>
      </c>
      <c r="G26" s="95">
        <f>F26-E26</f>
        <v>32100</v>
      </c>
      <c r="H26" s="37" t="s">
        <v>36</v>
      </c>
      <c r="I26" s="41">
        <f t="shared" si="5"/>
        <v>6.8665157887081119</v>
      </c>
      <c r="J26" s="37">
        <f t="shared" si="4"/>
        <v>7.8740974538402369E-4</v>
      </c>
    </row>
    <row r="27" spans="1:10" x14ac:dyDescent="0.25">
      <c r="B27" s="102"/>
      <c r="C27" s="103"/>
      <c r="D27" s="102"/>
      <c r="E27" s="102"/>
      <c r="F27" s="102"/>
      <c r="G27" s="102"/>
    </row>
  </sheetData>
  <mergeCells count="7">
    <mergeCell ref="A1:J1"/>
    <mergeCell ref="A2:J2"/>
    <mergeCell ref="A4:A5"/>
    <mergeCell ref="B4:C4"/>
    <mergeCell ref="D4:H4"/>
    <mergeCell ref="I4:I5"/>
    <mergeCell ref="J4:J5"/>
  </mergeCells>
  <pageMargins left="0.34" right="0.23622047244094491" top="0.74803149606299213" bottom="0.28000000000000003" header="0.31496062992125984" footer="0.2"/>
  <pageSetup paperSize="9" scale="60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zoomScale="75" zoomScaleNormal="75" workbookViewId="0">
      <selection activeCell="A2" sqref="A2:H2"/>
    </sheetView>
  </sheetViews>
  <sheetFormatPr defaultColWidth="27.140625" defaultRowHeight="68.25" customHeight="1" x14ac:dyDescent="0.25"/>
  <cols>
    <col min="1" max="1" width="31.28515625" customWidth="1"/>
    <col min="2" max="8" width="21.7109375" customWidth="1"/>
  </cols>
  <sheetData>
    <row r="1" spans="1:8" ht="15" customHeight="1" x14ac:dyDescent="0.25">
      <c r="A1" s="112" t="s">
        <v>48</v>
      </c>
      <c r="B1" s="112"/>
      <c r="C1" s="112"/>
      <c r="D1" s="112"/>
      <c r="E1" s="112"/>
      <c r="F1" s="112"/>
      <c r="G1" s="112"/>
      <c r="H1" s="112"/>
    </row>
    <row r="2" spans="1:8" ht="21.75" customHeight="1" x14ac:dyDescent="0.3">
      <c r="A2" s="113" t="s">
        <v>114</v>
      </c>
      <c r="B2" s="113"/>
      <c r="C2" s="113"/>
      <c r="D2" s="113"/>
      <c r="E2" s="113"/>
      <c r="F2" s="113"/>
      <c r="G2" s="113"/>
      <c r="H2" s="113"/>
    </row>
    <row r="3" spans="1:8" ht="86.25" customHeight="1" x14ac:dyDescent="0.25">
      <c r="A3" s="32" t="s">
        <v>42</v>
      </c>
      <c r="B3" s="32" t="s">
        <v>26</v>
      </c>
      <c r="C3" s="32" t="s">
        <v>88</v>
      </c>
      <c r="D3" s="62" t="s">
        <v>53</v>
      </c>
      <c r="E3" s="32" t="s">
        <v>89</v>
      </c>
      <c r="F3" s="32" t="s">
        <v>51</v>
      </c>
      <c r="G3" s="32" t="s">
        <v>52</v>
      </c>
      <c r="H3" s="32" t="s">
        <v>43</v>
      </c>
    </row>
    <row r="4" spans="1:8" ht="13.5" customHeight="1" x14ac:dyDescent="0.25">
      <c r="A4" s="51">
        <v>1</v>
      </c>
      <c r="B4" s="29">
        <v>2</v>
      </c>
      <c r="C4" s="29">
        <v>3</v>
      </c>
      <c r="D4" s="29">
        <v>4</v>
      </c>
      <c r="E4" s="29">
        <v>5</v>
      </c>
      <c r="F4" s="29">
        <v>6</v>
      </c>
      <c r="G4" s="29">
        <v>7</v>
      </c>
      <c r="H4" s="52">
        <v>8</v>
      </c>
    </row>
    <row r="5" spans="1:8" ht="16.5" customHeight="1" x14ac:dyDescent="0.25">
      <c r="A5" s="66" t="s">
        <v>50</v>
      </c>
      <c r="B5" s="84"/>
      <c r="C5" s="84"/>
      <c r="D5" s="84"/>
      <c r="E5" s="84">
        <v>187476240.77000001</v>
      </c>
      <c r="F5" s="29"/>
      <c r="G5" s="29"/>
      <c r="H5" s="87">
        <v>187476240.77000001</v>
      </c>
    </row>
    <row r="6" spans="1:8" ht="33" customHeight="1" x14ac:dyDescent="0.25">
      <c r="A6" s="53" t="s">
        <v>49</v>
      </c>
      <c r="B6" s="54">
        <f>B7+B8+B9+B10</f>
        <v>102872700</v>
      </c>
      <c r="C6" s="54">
        <f>C7+C8+C9+C10</f>
        <v>159404632.40000001</v>
      </c>
      <c r="D6" s="54">
        <f t="shared" ref="D6:D11" si="0">C6-B6</f>
        <v>56531932.400000006</v>
      </c>
      <c r="E6" s="54">
        <f>SUM(E7:E12)</f>
        <v>146709663.78999999</v>
      </c>
      <c r="F6" s="55">
        <f t="shared" ref="F6:F10" si="1">E6/C6</f>
        <v>0.92036010234543209</v>
      </c>
      <c r="G6" s="56">
        <f t="shared" ref="G6:G12" si="2">E6-C6</f>
        <v>-12694968.610000014</v>
      </c>
      <c r="H6" s="89">
        <f>E6/$H$5</f>
        <v>0.78255070182459352</v>
      </c>
    </row>
    <row r="7" spans="1:8" ht="20.25" customHeight="1" x14ac:dyDescent="0.25">
      <c r="A7" s="53" t="s">
        <v>44</v>
      </c>
      <c r="B7" s="57">
        <v>18774200</v>
      </c>
      <c r="C7" s="57">
        <v>18649050</v>
      </c>
      <c r="D7" s="57">
        <f t="shared" si="0"/>
        <v>-125150</v>
      </c>
      <c r="E7" s="58">
        <v>18649050</v>
      </c>
      <c r="F7" s="59">
        <f t="shared" si="1"/>
        <v>1</v>
      </c>
      <c r="G7" s="60">
        <f t="shared" si="2"/>
        <v>0</v>
      </c>
      <c r="H7" s="90">
        <f>E7/$H$5</f>
        <v>9.9474204962745477E-2</v>
      </c>
    </row>
    <row r="8" spans="1:8" ht="20.25" customHeight="1" x14ac:dyDescent="0.25">
      <c r="A8" s="53" t="s">
        <v>45</v>
      </c>
      <c r="B8" s="57">
        <v>8716000</v>
      </c>
      <c r="C8" s="57">
        <v>0</v>
      </c>
      <c r="D8" s="57">
        <f t="shared" si="0"/>
        <v>-8716000</v>
      </c>
      <c r="E8" s="58">
        <v>0</v>
      </c>
      <c r="F8" s="59">
        <v>0</v>
      </c>
      <c r="G8" s="60">
        <f t="shared" si="2"/>
        <v>0</v>
      </c>
      <c r="H8" s="90">
        <f t="shared" ref="H8:H12" si="3">E8/$H$5</f>
        <v>0</v>
      </c>
    </row>
    <row r="9" spans="1:8" ht="20.25" customHeight="1" x14ac:dyDescent="0.25">
      <c r="A9" s="53" t="s">
        <v>46</v>
      </c>
      <c r="B9" s="57">
        <v>27805600</v>
      </c>
      <c r="C9" s="57">
        <v>33006100</v>
      </c>
      <c r="D9" s="57">
        <f t="shared" si="0"/>
        <v>5200500</v>
      </c>
      <c r="E9" s="58">
        <v>31862634.050000001</v>
      </c>
      <c r="F9" s="59">
        <f t="shared" si="1"/>
        <v>0.96535592057225783</v>
      </c>
      <c r="G9" s="60">
        <f t="shared" si="2"/>
        <v>-1143465.9499999993</v>
      </c>
      <c r="H9" s="90">
        <f t="shared" si="3"/>
        <v>0.16995558434036334</v>
      </c>
    </row>
    <row r="10" spans="1:8" ht="33" customHeight="1" x14ac:dyDescent="0.25">
      <c r="A10" s="53" t="s">
        <v>47</v>
      </c>
      <c r="B10" s="57">
        <v>47576900</v>
      </c>
      <c r="C10" s="57">
        <v>107749482.40000001</v>
      </c>
      <c r="D10" s="57">
        <f t="shared" si="0"/>
        <v>60172582.400000006</v>
      </c>
      <c r="E10" s="58">
        <v>96132539.739999995</v>
      </c>
      <c r="F10" s="59">
        <f t="shared" si="1"/>
        <v>0.89218562909774113</v>
      </c>
      <c r="G10" s="60">
        <f t="shared" si="2"/>
        <v>-11616942.660000011</v>
      </c>
      <c r="H10" s="90">
        <f t="shared" si="3"/>
        <v>0.51277185495701039</v>
      </c>
    </row>
    <row r="11" spans="1:8" ht="33" customHeight="1" x14ac:dyDescent="0.25">
      <c r="A11" s="61" t="s">
        <v>85</v>
      </c>
      <c r="B11" s="86">
        <v>0</v>
      </c>
      <c r="C11" s="63">
        <v>0</v>
      </c>
      <c r="D11" s="57">
        <f t="shared" si="0"/>
        <v>0</v>
      </c>
      <c r="E11" s="85">
        <v>160000</v>
      </c>
      <c r="F11" s="64">
        <v>0</v>
      </c>
      <c r="G11" s="58">
        <f t="shared" si="2"/>
        <v>160000</v>
      </c>
      <c r="H11" s="90">
        <f>E11/H5</f>
        <v>8.5344147793261723E-4</v>
      </c>
    </row>
    <row r="12" spans="1:8" ht="33.75" customHeight="1" x14ac:dyDescent="0.25">
      <c r="A12" s="61" t="s">
        <v>102</v>
      </c>
      <c r="B12" s="87">
        <v>0</v>
      </c>
      <c r="C12" s="63">
        <v>0</v>
      </c>
      <c r="D12" s="65">
        <v>0</v>
      </c>
      <c r="E12" s="65">
        <v>-94560</v>
      </c>
      <c r="F12" s="64">
        <v>0</v>
      </c>
      <c r="G12" s="58">
        <f t="shared" si="2"/>
        <v>-94560</v>
      </c>
      <c r="H12" s="90">
        <f t="shared" si="3"/>
        <v>-5.0438391345817679E-4</v>
      </c>
    </row>
    <row r="13" spans="1:8" ht="68.25" customHeight="1" x14ac:dyDescent="0.25">
      <c r="B13" s="88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zoomScale="115" zoomScaleNormal="115" workbookViewId="0">
      <selection activeCell="A2" sqref="A2:I2"/>
    </sheetView>
  </sheetViews>
  <sheetFormatPr defaultRowHeight="15.75" x14ac:dyDescent="0.25"/>
  <cols>
    <col min="1" max="1" width="43" style="81" customWidth="1"/>
    <col min="2" max="2" width="19.85546875" style="38" customWidth="1"/>
    <col min="3" max="4" width="19.85546875" style="82" customWidth="1"/>
    <col min="5" max="5" width="18" style="82" customWidth="1"/>
    <col min="6" max="7" width="12.28515625" style="38" customWidth="1"/>
    <col min="8" max="9" width="12.28515625" style="82" customWidth="1"/>
    <col min="10" max="16384" width="9.140625" style="16"/>
  </cols>
  <sheetData>
    <row r="1" spans="1:10" x14ac:dyDescent="0.25">
      <c r="A1" s="114" t="s">
        <v>82</v>
      </c>
      <c r="B1" s="114"/>
      <c r="C1" s="114"/>
      <c r="D1" s="114"/>
      <c r="E1" s="114"/>
      <c r="F1" s="114"/>
      <c r="G1" s="114"/>
      <c r="H1" s="114"/>
      <c r="I1" s="114"/>
    </row>
    <row r="2" spans="1:10" ht="18.75" x14ac:dyDescent="0.25">
      <c r="A2" s="115" t="s">
        <v>115</v>
      </c>
      <c r="B2" s="115"/>
      <c r="C2" s="115"/>
      <c r="D2" s="115"/>
      <c r="E2" s="115"/>
      <c r="F2" s="115"/>
      <c r="G2" s="115"/>
      <c r="H2" s="115"/>
      <c r="I2" s="115"/>
    </row>
    <row r="3" spans="1:10" x14ac:dyDescent="0.25">
      <c r="A3" s="68"/>
      <c r="B3" s="67"/>
      <c r="C3" s="67"/>
      <c r="D3" s="67"/>
      <c r="E3" s="67"/>
      <c r="F3" s="67"/>
      <c r="G3" s="67"/>
      <c r="H3" s="67"/>
      <c r="I3" s="67"/>
    </row>
    <row r="4" spans="1:10" x14ac:dyDescent="0.25">
      <c r="A4" s="116" t="s">
        <v>54</v>
      </c>
      <c r="B4" s="118" t="s">
        <v>108</v>
      </c>
      <c r="C4" s="118" t="s">
        <v>109</v>
      </c>
      <c r="D4" s="118" t="s">
        <v>103</v>
      </c>
      <c r="E4" s="119" t="s">
        <v>104</v>
      </c>
      <c r="F4" s="119"/>
      <c r="G4" s="119"/>
      <c r="H4" s="119" t="s">
        <v>86</v>
      </c>
      <c r="I4" s="119"/>
      <c r="J4" s="38"/>
    </row>
    <row r="5" spans="1:10" ht="47.25" customHeight="1" x14ac:dyDescent="0.25">
      <c r="A5" s="117"/>
      <c r="B5" s="118"/>
      <c r="C5" s="118"/>
      <c r="D5" s="118"/>
      <c r="E5" s="69" t="s">
        <v>55</v>
      </c>
      <c r="F5" s="24" t="s">
        <v>56</v>
      </c>
      <c r="G5" s="91" t="s">
        <v>110</v>
      </c>
      <c r="H5" s="70" t="s">
        <v>87</v>
      </c>
      <c r="I5" s="92" t="s">
        <v>93</v>
      </c>
      <c r="J5" s="38"/>
    </row>
    <row r="6" spans="1:10" x14ac:dyDescent="0.25">
      <c r="A6" s="71">
        <v>1</v>
      </c>
      <c r="B6" s="31">
        <v>2</v>
      </c>
      <c r="C6" s="31">
        <v>3</v>
      </c>
      <c r="D6" s="31">
        <v>4</v>
      </c>
      <c r="E6" s="72">
        <v>5</v>
      </c>
      <c r="F6" s="25">
        <v>6</v>
      </c>
      <c r="G6" s="25">
        <v>7</v>
      </c>
      <c r="H6" s="73">
        <v>8</v>
      </c>
      <c r="I6" s="72">
        <v>9</v>
      </c>
      <c r="J6" s="38"/>
    </row>
    <row r="7" spans="1:10" s="76" customFormat="1" ht="27" customHeight="1" x14ac:dyDescent="0.25">
      <c r="A7" s="74" t="s">
        <v>57</v>
      </c>
      <c r="B7" s="27">
        <f>B8+B9+B10+B12+B13+B14</f>
        <v>9945402.6899999995</v>
      </c>
      <c r="C7" s="27">
        <f>C8+C9+C10+C11+C12+C13+C14</f>
        <v>9354500</v>
      </c>
      <c r="D7" s="27">
        <f t="shared" ref="D7:E7" si="0">SUM(D8:D14)</f>
        <v>9439868.6899999995</v>
      </c>
      <c r="E7" s="27">
        <f t="shared" si="0"/>
        <v>9328669.0700000003</v>
      </c>
      <c r="F7" s="24">
        <f>E7/D7</f>
        <v>0.98822021538098337</v>
      </c>
      <c r="G7" s="24">
        <f>E7/B7</f>
        <v>0.93798806954090275</v>
      </c>
      <c r="H7" s="24">
        <f>(B7/B36)</f>
        <v>6.457288990356512E-2</v>
      </c>
      <c r="I7" s="24">
        <v>4.9000000000000002E-2</v>
      </c>
    </row>
    <row r="8" spans="1:10" s="76" customFormat="1" ht="50.25" customHeight="1" x14ac:dyDescent="0.25">
      <c r="A8" s="39" t="s">
        <v>58</v>
      </c>
      <c r="B8" s="83">
        <v>704762.35</v>
      </c>
      <c r="C8" s="83">
        <v>661400</v>
      </c>
      <c r="D8" s="83">
        <v>631066.97</v>
      </c>
      <c r="E8" s="83">
        <v>631066.97</v>
      </c>
      <c r="F8" s="77">
        <f t="shared" ref="F8:F35" si="1">E8/D8</f>
        <v>1</v>
      </c>
      <c r="G8" s="28">
        <f t="shared" ref="G8:G35" si="2">E8/B8</f>
        <v>0.89543229714243389</v>
      </c>
      <c r="H8" s="28">
        <f t="shared" ref="H8:H12" si="3">B8/$B$36</f>
        <v>4.5758370026068628E-3</v>
      </c>
      <c r="I8" s="28">
        <f>E8/$E$36</f>
        <v>3.3633549499384858E-3</v>
      </c>
    </row>
    <row r="9" spans="1:10" s="76" customFormat="1" ht="65.25" customHeight="1" x14ac:dyDescent="0.25">
      <c r="A9" s="39" t="s">
        <v>59</v>
      </c>
      <c r="B9" s="83">
        <v>71584.800000000003</v>
      </c>
      <c r="C9" s="83">
        <v>120000</v>
      </c>
      <c r="D9" s="83">
        <v>72020</v>
      </c>
      <c r="E9" s="83">
        <v>72020</v>
      </c>
      <c r="F9" s="77">
        <f t="shared" si="1"/>
        <v>1</v>
      </c>
      <c r="G9" s="28">
        <f t="shared" si="2"/>
        <v>1.0060795029112326</v>
      </c>
      <c r="H9" s="28">
        <v>0</v>
      </c>
      <c r="I9" s="79">
        <f>E9/$E$36</f>
        <v>3.8384012317198247E-4</v>
      </c>
    </row>
    <row r="10" spans="1:10" s="76" customFormat="1" ht="31.5" customHeight="1" x14ac:dyDescent="0.25">
      <c r="A10" s="39" t="s">
        <v>60</v>
      </c>
      <c r="B10" s="83">
        <v>8218675.54</v>
      </c>
      <c r="C10" s="83">
        <v>7948100</v>
      </c>
      <c r="D10" s="83">
        <v>7852518.1299999999</v>
      </c>
      <c r="E10" s="83">
        <v>7841318.5099999998</v>
      </c>
      <c r="F10" s="77">
        <f t="shared" si="1"/>
        <v>0.99857375432764517</v>
      </c>
      <c r="G10" s="28">
        <f t="shared" si="2"/>
        <v>0.95408542067837854</v>
      </c>
      <c r="H10" s="28">
        <f>B10/$B$36</f>
        <v>5.3361703627260934E-2</v>
      </c>
      <c r="I10" s="28">
        <f>E10/$E$36</f>
        <v>4.1791344941809853E-2</v>
      </c>
    </row>
    <row r="11" spans="1:10" s="76" customFormat="1" ht="31.5" customHeight="1" x14ac:dyDescent="0.25">
      <c r="A11" s="39" t="s">
        <v>106</v>
      </c>
      <c r="B11" s="83">
        <v>0</v>
      </c>
      <c r="C11" s="83">
        <v>325000</v>
      </c>
      <c r="D11" s="83">
        <v>440073.59</v>
      </c>
      <c r="E11" s="83">
        <v>440073.59</v>
      </c>
      <c r="F11" s="77">
        <f t="shared" si="1"/>
        <v>1</v>
      </c>
      <c r="G11" s="28">
        <v>0</v>
      </c>
      <c r="H11" s="28">
        <f t="shared" si="3"/>
        <v>0</v>
      </c>
      <c r="I11" s="28">
        <v>2E-3</v>
      </c>
    </row>
    <row r="12" spans="1:10" s="76" customFormat="1" ht="43.5" customHeight="1" x14ac:dyDescent="0.25">
      <c r="A12" s="39" t="s">
        <v>91</v>
      </c>
      <c r="B12" s="83">
        <v>490918</v>
      </c>
      <c r="C12" s="83">
        <v>0</v>
      </c>
      <c r="D12" s="83">
        <v>0</v>
      </c>
      <c r="E12" s="83">
        <v>0</v>
      </c>
      <c r="F12" s="77" t="s">
        <v>36</v>
      </c>
      <c r="G12" s="78" t="s">
        <v>36</v>
      </c>
      <c r="H12" s="28">
        <f t="shared" si="3"/>
        <v>3.1874017527266543E-3</v>
      </c>
      <c r="I12" s="28">
        <f>E12/$E$36</f>
        <v>0</v>
      </c>
    </row>
    <row r="13" spans="1:10" s="76" customFormat="1" ht="21" customHeight="1" x14ac:dyDescent="0.25">
      <c r="A13" s="39" t="s">
        <v>61</v>
      </c>
      <c r="B13" s="83">
        <v>0</v>
      </c>
      <c r="C13" s="83">
        <v>100000</v>
      </c>
      <c r="D13" s="83">
        <v>100000</v>
      </c>
      <c r="E13" s="83">
        <v>0</v>
      </c>
      <c r="F13" s="77" t="s">
        <v>36</v>
      </c>
      <c r="G13" s="78" t="s">
        <v>36</v>
      </c>
      <c r="H13" s="79">
        <v>0</v>
      </c>
      <c r="I13" s="79">
        <v>0</v>
      </c>
    </row>
    <row r="14" spans="1:10" s="76" customFormat="1" ht="33.75" customHeight="1" x14ac:dyDescent="0.25">
      <c r="A14" s="39" t="s">
        <v>62</v>
      </c>
      <c r="B14" s="83">
        <v>459462</v>
      </c>
      <c r="C14" s="83">
        <v>200000</v>
      </c>
      <c r="D14" s="83">
        <v>344190</v>
      </c>
      <c r="E14" s="83">
        <v>344190</v>
      </c>
      <c r="F14" s="77">
        <f>E14/D14</f>
        <v>1</v>
      </c>
      <c r="G14" s="28">
        <f t="shared" si="2"/>
        <v>0.74911526959792107</v>
      </c>
      <c r="H14" s="28">
        <f t="shared" ref="H14:H24" si="4">B14/$B$36</f>
        <v>2.9831661990623566E-3</v>
      </c>
      <c r="I14" s="28">
        <f>E14/$E$36</f>
        <v>1.8344061648787092E-3</v>
      </c>
    </row>
    <row r="15" spans="1:10" s="76" customFormat="1" ht="33" customHeight="1" x14ac:dyDescent="0.25">
      <c r="A15" s="74" t="s">
        <v>63</v>
      </c>
      <c r="B15" s="27">
        <v>629181.36</v>
      </c>
      <c r="C15" s="27">
        <v>363000</v>
      </c>
      <c r="D15" s="27">
        <f>D16+D17</f>
        <v>735657.53</v>
      </c>
      <c r="E15" s="27">
        <f>E16+E17</f>
        <v>735657.53</v>
      </c>
      <c r="F15" s="80">
        <f t="shared" si="1"/>
        <v>1</v>
      </c>
      <c r="G15" s="28">
        <f t="shared" si="2"/>
        <v>1.1692296955523285</v>
      </c>
      <c r="H15" s="24">
        <f t="shared" si="4"/>
        <v>4.085109467664539E-3</v>
      </c>
      <c r="I15" s="24">
        <f>E15/$E$36</f>
        <v>3.920784183943299E-3</v>
      </c>
    </row>
    <row r="16" spans="1:10" s="76" customFormat="1" ht="27" customHeight="1" x14ac:dyDescent="0.25">
      <c r="A16" s="39" t="s">
        <v>105</v>
      </c>
      <c r="B16" s="83">
        <v>629181.36</v>
      </c>
      <c r="C16" s="83">
        <v>363000</v>
      </c>
      <c r="D16" s="83">
        <v>713157.53</v>
      </c>
      <c r="E16" s="83">
        <v>713157.53</v>
      </c>
      <c r="F16" s="77">
        <f t="shared" si="1"/>
        <v>1</v>
      </c>
      <c r="G16" s="28">
        <f t="shared" si="2"/>
        <v>1.1334689412922214</v>
      </c>
      <c r="H16" s="28">
        <f t="shared" si="4"/>
        <v>4.085109467664539E-3</v>
      </c>
      <c r="I16" s="28">
        <f>E16/$E$36</f>
        <v>3.800867455654357E-3</v>
      </c>
    </row>
    <row r="17" spans="1:9" s="76" customFormat="1" ht="27" customHeight="1" x14ac:dyDescent="0.25">
      <c r="A17" s="39" t="s">
        <v>107</v>
      </c>
      <c r="B17" s="83">
        <v>0</v>
      </c>
      <c r="C17" s="83">
        <v>0</v>
      </c>
      <c r="D17" s="83">
        <v>22500</v>
      </c>
      <c r="E17" s="83">
        <v>22500</v>
      </c>
      <c r="F17" s="77">
        <f t="shared" si="1"/>
        <v>1</v>
      </c>
      <c r="G17" s="28" t="s">
        <v>36</v>
      </c>
      <c r="H17" s="28">
        <f t="shared" si="4"/>
        <v>0</v>
      </c>
      <c r="I17" s="28">
        <f>E17/$E$36</f>
        <v>1.1991672828894203E-4</v>
      </c>
    </row>
    <row r="18" spans="1:9" s="76" customFormat="1" ht="21.75" customHeight="1" x14ac:dyDescent="0.25">
      <c r="A18" s="74" t="s">
        <v>64</v>
      </c>
      <c r="B18" s="27">
        <f>B19+B20+B21</f>
        <v>16560428.07</v>
      </c>
      <c r="C18" s="27">
        <f>SUM(C19:C21)</f>
        <v>17683100</v>
      </c>
      <c r="D18" s="27">
        <f>SUM(D19:D21)</f>
        <v>18888363.23</v>
      </c>
      <c r="E18" s="27">
        <f>SUM(E19:E21)</f>
        <v>18688363.23</v>
      </c>
      <c r="F18" s="24">
        <f t="shared" si="1"/>
        <v>0.98941147003768204</v>
      </c>
      <c r="G18" s="24">
        <f t="shared" si="2"/>
        <v>1.1284951784461934</v>
      </c>
      <c r="H18" s="24">
        <f t="shared" si="4"/>
        <v>0.10752251385408905</v>
      </c>
      <c r="I18" s="24">
        <v>0.1</v>
      </c>
    </row>
    <row r="19" spans="1:9" s="76" customFormat="1" ht="21.75" customHeight="1" x14ac:dyDescent="0.25">
      <c r="A19" s="39" t="s">
        <v>65</v>
      </c>
      <c r="B19" s="83">
        <v>400000</v>
      </c>
      <c r="C19" s="83">
        <v>400000</v>
      </c>
      <c r="D19" s="83">
        <v>400000</v>
      </c>
      <c r="E19" s="83">
        <v>200000</v>
      </c>
      <c r="F19" s="28">
        <f t="shared" si="1"/>
        <v>0.5</v>
      </c>
      <c r="G19" s="28">
        <f t="shared" si="2"/>
        <v>0.5</v>
      </c>
      <c r="H19" s="28">
        <f t="shared" si="4"/>
        <v>2.5970950364229092E-3</v>
      </c>
      <c r="I19" s="28">
        <f t="shared" ref="I19:I24" si="5">E19/$E$36</f>
        <v>1.0659264736794848E-3</v>
      </c>
    </row>
    <row r="20" spans="1:9" s="76" customFormat="1" ht="27" customHeight="1" x14ac:dyDescent="0.25">
      <c r="A20" s="39" t="s">
        <v>81</v>
      </c>
      <c r="B20" s="83">
        <v>15882572.07</v>
      </c>
      <c r="C20" s="83">
        <v>16306000</v>
      </c>
      <c r="D20" s="83">
        <v>18328363.23</v>
      </c>
      <c r="E20" s="83">
        <v>18328363.23</v>
      </c>
      <c r="F20" s="28">
        <f t="shared" si="1"/>
        <v>1</v>
      </c>
      <c r="G20" s="28">
        <f t="shared" si="2"/>
        <v>1.153992133592755</v>
      </c>
      <c r="H20" s="28">
        <f t="shared" si="4"/>
        <v>0.10312137272156532</v>
      </c>
      <c r="I20" s="28">
        <f t="shared" si="5"/>
        <v>9.7683437930353154E-2</v>
      </c>
    </row>
    <row r="21" spans="1:9" s="76" customFormat="1" ht="32.25" customHeight="1" x14ac:dyDescent="0.25">
      <c r="A21" s="39" t="s">
        <v>66</v>
      </c>
      <c r="B21" s="83">
        <v>277856</v>
      </c>
      <c r="C21" s="83">
        <v>977100</v>
      </c>
      <c r="D21" s="83">
        <v>160000</v>
      </c>
      <c r="E21" s="83">
        <v>160000</v>
      </c>
      <c r="F21" s="28">
        <f t="shared" si="1"/>
        <v>1</v>
      </c>
      <c r="G21" s="28">
        <f t="shared" si="2"/>
        <v>0.57583784406311178</v>
      </c>
      <c r="H21" s="28">
        <f t="shared" si="4"/>
        <v>1.8040460961008097E-3</v>
      </c>
      <c r="I21" s="28">
        <f t="shared" si="5"/>
        <v>8.5274117894358777E-4</v>
      </c>
    </row>
    <row r="22" spans="1:9" s="76" customFormat="1" ht="32.25" customHeight="1" x14ac:dyDescent="0.25">
      <c r="A22" s="74" t="s">
        <v>67</v>
      </c>
      <c r="B22" s="27">
        <f>B23+B24+B25</f>
        <v>36755938.340000004</v>
      </c>
      <c r="C22" s="27">
        <f t="shared" ref="C22" si="6">SUM(C23:C25)</f>
        <v>32334600</v>
      </c>
      <c r="D22" s="27">
        <f>SUM(D23:D25)</f>
        <v>74912103.819999993</v>
      </c>
      <c r="E22" s="27">
        <f>SUM(E23:E25)</f>
        <v>62802964.390000001</v>
      </c>
      <c r="F22" s="24">
        <f t="shared" si="1"/>
        <v>0.83835536832477664</v>
      </c>
      <c r="G22" s="24">
        <f t="shared" si="2"/>
        <v>1.7086481049418365</v>
      </c>
      <c r="H22" s="24">
        <f t="shared" si="4"/>
        <v>0.23864666255470129</v>
      </c>
      <c r="I22" s="24">
        <f t="shared" si="5"/>
        <v>0.33471671184425478</v>
      </c>
    </row>
    <row r="23" spans="1:9" s="76" customFormat="1" ht="18.75" customHeight="1" x14ac:dyDescent="0.25">
      <c r="A23" s="39" t="s">
        <v>68</v>
      </c>
      <c r="B23" s="83">
        <v>16065864.380000001</v>
      </c>
      <c r="C23" s="83">
        <v>10239420</v>
      </c>
      <c r="D23" s="83">
        <v>56412613.399999999</v>
      </c>
      <c r="E23" s="83">
        <v>44687488.439999998</v>
      </c>
      <c r="F23" s="28">
        <f t="shared" si="1"/>
        <v>0.79215419649393515</v>
      </c>
      <c r="G23" s="28">
        <f t="shared" si="2"/>
        <v>2.7815178432372649</v>
      </c>
      <c r="H23" s="28">
        <f t="shared" si="4"/>
        <v>0.10431144159285405</v>
      </c>
      <c r="I23" s="28">
        <f t="shared" si="5"/>
        <v>0.23816788485220969</v>
      </c>
    </row>
    <row r="24" spans="1:9" s="76" customFormat="1" ht="18.75" customHeight="1" x14ac:dyDescent="0.25">
      <c r="A24" s="39" t="s">
        <v>69</v>
      </c>
      <c r="B24" s="83">
        <v>243581.91</v>
      </c>
      <c r="C24" s="83">
        <v>100000</v>
      </c>
      <c r="D24" s="83">
        <v>33759.379999999997</v>
      </c>
      <c r="E24" s="83">
        <v>26973.83</v>
      </c>
      <c r="F24" s="77">
        <f t="shared" si="1"/>
        <v>0.79900252907488245</v>
      </c>
      <c r="G24" s="28">
        <f t="shared" si="2"/>
        <v>0.11073823175128236</v>
      </c>
      <c r="H24" s="28">
        <f t="shared" si="4"/>
        <v>1.5815134235585295E-3</v>
      </c>
      <c r="I24" s="28">
        <f t="shared" si="5"/>
        <v>1.4376059746764948E-4</v>
      </c>
    </row>
    <row r="25" spans="1:9" s="76" customFormat="1" ht="18.75" customHeight="1" x14ac:dyDescent="0.25">
      <c r="A25" s="39" t="s">
        <v>70</v>
      </c>
      <c r="B25" s="83">
        <v>20446492.050000001</v>
      </c>
      <c r="C25" s="83">
        <v>21995180</v>
      </c>
      <c r="D25" s="83">
        <v>18465731.039999999</v>
      </c>
      <c r="E25" s="83">
        <v>18088502.120000001</v>
      </c>
      <c r="F25" s="77">
        <f>E25/E25</f>
        <v>1</v>
      </c>
      <c r="G25" s="78">
        <f>E25/B25</f>
        <v>0.88467508635546122</v>
      </c>
      <c r="H25" s="79">
        <f>B25/B36</f>
        <v>0.13275370753828869</v>
      </c>
      <c r="I25" s="79">
        <f>E25/E36</f>
        <v>9.6405066394577424E-2</v>
      </c>
    </row>
    <row r="26" spans="1:9" s="76" customFormat="1" ht="18.75" customHeight="1" x14ac:dyDescent="0.25">
      <c r="A26" s="74" t="s">
        <v>83</v>
      </c>
      <c r="B26" s="27">
        <v>310000</v>
      </c>
      <c r="C26" s="27">
        <v>0</v>
      </c>
      <c r="D26" s="27">
        <f>D27</f>
        <v>225000</v>
      </c>
      <c r="E26" s="27">
        <f>E27</f>
        <v>225000</v>
      </c>
      <c r="F26" s="80">
        <f>E26/D26</f>
        <v>1</v>
      </c>
      <c r="G26" s="24">
        <f>E26/B26</f>
        <v>0.72580645161290325</v>
      </c>
      <c r="H26" s="24">
        <f>B26/B36</f>
        <v>2.0127486532277548E-3</v>
      </c>
      <c r="I26" s="24">
        <f>E26/E36</f>
        <v>1.1991672828894203E-3</v>
      </c>
    </row>
    <row r="27" spans="1:9" s="76" customFormat="1" ht="18.75" customHeight="1" x14ac:dyDescent="0.25">
      <c r="A27" s="39" t="s">
        <v>84</v>
      </c>
      <c r="B27" s="83">
        <v>310000</v>
      </c>
      <c r="C27" s="83">
        <v>0</v>
      </c>
      <c r="D27" s="83">
        <v>225000</v>
      </c>
      <c r="E27" s="83">
        <v>225000</v>
      </c>
      <c r="F27" s="77">
        <f>E27/D27</f>
        <v>1</v>
      </c>
      <c r="G27" s="78">
        <f>E27/B27</f>
        <v>0.72580645161290325</v>
      </c>
      <c r="H27" s="28">
        <f>B27/B36</f>
        <v>2.0127486532277548E-3</v>
      </c>
      <c r="I27" s="28">
        <v>5.4999999999999997E-3</v>
      </c>
    </row>
    <row r="28" spans="1:9" s="76" customFormat="1" ht="18.75" customHeight="1" x14ac:dyDescent="0.25">
      <c r="A28" s="74" t="s">
        <v>71</v>
      </c>
      <c r="B28" s="27">
        <v>68252457.519999996</v>
      </c>
      <c r="C28" s="27">
        <v>64805600</v>
      </c>
      <c r="D28" s="27">
        <f>SUM(D29:D29)</f>
        <v>77468924.730000004</v>
      </c>
      <c r="E28" s="27">
        <f>SUM(E29:E29)</f>
        <v>76325458.780000001</v>
      </c>
      <c r="F28" s="24">
        <f t="shared" si="1"/>
        <v>0.98523968218243263</v>
      </c>
      <c r="G28" s="24">
        <f t="shared" si="2"/>
        <v>1.1182814737130069</v>
      </c>
      <c r="H28" s="24">
        <f t="shared" ref="H28:H36" si="7">B28/$B$36</f>
        <v>0.44314529662214364</v>
      </c>
      <c r="I28" s="24">
        <f t="shared" ref="I28:I36" si="8">E28/$E$36</f>
        <v>0.40678663564667134</v>
      </c>
    </row>
    <row r="29" spans="1:9" s="76" customFormat="1" ht="18.75" customHeight="1" x14ac:dyDescent="0.25">
      <c r="A29" s="39" t="s">
        <v>72</v>
      </c>
      <c r="B29" s="83">
        <v>68252457.519999996</v>
      </c>
      <c r="C29" s="83">
        <v>64805600</v>
      </c>
      <c r="D29" s="83">
        <v>77468924.730000004</v>
      </c>
      <c r="E29" s="83">
        <v>76325458.780000001</v>
      </c>
      <c r="F29" s="28">
        <f t="shared" si="1"/>
        <v>0.98523968218243263</v>
      </c>
      <c r="G29" s="28">
        <f t="shared" si="2"/>
        <v>1.1182814737130069</v>
      </c>
      <c r="H29" s="28">
        <f t="shared" si="7"/>
        <v>0.44314529662214364</v>
      </c>
      <c r="I29" s="28">
        <f t="shared" si="8"/>
        <v>0.40678663564667134</v>
      </c>
    </row>
    <row r="30" spans="1:9" s="76" customFormat="1" ht="18" customHeight="1" x14ac:dyDescent="0.25">
      <c r="A30" s="74" t="s">
        <v>73</v>
      </c>
      <c r="B30" s="27">
        <v>21345925.469999999</v>
      </c>
      <c r="C30" s="27">
        <v>28215000</v>
      </c>
      <c r="D30" s="27">
        <f>SUM(D31:D31)</f>
        <v>23340314.399999999</v>
      </c>
      <c r="E30" s="27">
        <f>SUM(E31:E31)</f>
        <v>16820714.399999999</v>
      </c>
      <c r="F30" s="24">
        <f t="shared" si="1"/>
        <v>0.72067214313102823</v>
      </c>
      <c r="G30" s="24">
        <f t="shared" si="2"/>
        <v>0.78800586199179679</v>
      </c>
      <c r="H30" s="24">
        <f t="shared" si="7"/>
        <v>0.13859349271497587</v>
      </c>
      <c r="I30" s="24">
        <f t="shared" si="8"/>
        <v>8.9648223925808637E-2</v>
      </c>
    </row>
    <row r="31" spans="1:9" s="76" customFormat="1" ht="18" customHeight="1" x14ac:dyDescent="0.25">
      <c r="A31" s="39" t="s">
        <v>74</v>
      </c>
      <c r="B31" s="83">
        <v>21345925.469999999</v>
      </c>
      <c r="C31" s="83">
        <v>28215000</v>
      </c>
      <c r="D31" s="83">
        <v>23340314.399999999</v>
      </c>
      <c r="E31" s="83">
        <v>16820714.399999999</v>
      </c>
      <c r="F31" s="28">
        <f t="shared" si="1"/>
        <v>0.72067214313102823</v>
      </c>
      <c r="G31" s="28">
        <f t="shared" si="2"/>
        <v>0.78800586199179679</v>
      </c>
      <c r="H31" s="28">
        <f t="shared" si="7"/>
        <v>0.13859349271497587</v>
      </c>
      <c r="I31" s="28">
        <f t="shared" si="8"/>
        <v>8.9648223925808637E-2</v>
      </c>
    </row>
    <row r="32" spans="1:9" s="76" customFormat="1" ht="17.25" customHeight="1" x14ac:dyDescent="0.25">
      <c r="A32" s="74" t="s">
        <v>75</v>
      </c>
      <c r="B32" s="27">
        <v>163950</v>
      </c>
      <c r="C32" s="27">
        <v>0</v>
      </c>
      <c r="D32" s="27">
        <f>SUM(D33:D33)</f>
        <v>2488400</v>
      </c>
      <c r="E32" s="27">
        <f>SUM(E33:E33)</f>
        <v>2485550</v>
      </c>
      <c r="F32" s="24">
        <f t="shared" si="1"/>
        <v>0.99885468574184211</v>
      </c>
      <c r="G32" s="24">
        <f t="shared" si="2"/>
        <v>15.160414760597742</v>
      </c>
      <c r="H32" s="24">
        <f t="shared" si="7"/>
        <v>1.0644843280538398E-3</v>
      </c>
      <c r="I32" s="24">
        <f t="shared" si="8"/>
        <v>1.3247067733270217E-2</v>
      </c>
    </row>
    <row r="33" spans="1:9" s="76" customFormat="1" ht="17.25" customHeight="1" x14ac:dyDescent="0.25">
      <c r="A33" s="39" t="s">
        <v>76</v>
      </c>
      <c r="B33" s="83">
        <v>163950</v>
      </c>
      <c r="C33" s="83">
        <v>0</v>
      </c>
      <c r="D33" s="83">
        <v>2488400</v>
      </c>
      <c r="E33" s="83">
        <v>2485550</v>
      </c>
      <c r="F33" s="28">
        <f t="shared" si="1"/>
        <v>0.99885468574184211</v>
      </c>
      <c r="G33" s="28">
        <f t="shared" si="2"/>
        <v>15.160414760597742</v>
      </c>
      <c r="H33" s="28">
        <f t="shared" si="7"/>
        <v>1.0644843280538398E-3</v>
      </c>
      <c r="I33" s="28">
        <f t="shared" si="8"/>
        <v>1.3247067733270217E-2</v>
      </c>
    </row>
    <row r="34" spans="1:9" s="76" customFormat="1" ht="17.25" customHeight="1" x14ac:dyDescent="0.25">
      <c r="A34" s="74" t="s">
        <v>77</v>
      </c>
      <c r="B34" s="27">
        <v>54954</v>
      </c>
      <c r="C34" s="27">
        <v>400000</v>
      </c>
      <c r="D34" s="27">
        <f>SUM(D35:D35)</f>
        <v>300000</v>
      </c>
      <c r="E34" s="27">
        <f>SUM(E35:E35)</f>
        <v>217825</v>
      </c>
      <c r="F34" s="80">
        <f t="shared" si="1"/>
        <v>0.7260833333333333</v>
      </c>
      <c r="G34" s="28">
        <f t="shared" si="2"/>
        <v>3.9637696982931181</v>
      </c>
      <c r="H34" s="24">
        <f>B34/B36</f>
        <v>3.568019015789614E-4</v>
      </c>
      <c r="I34" s="24">
        <f t="shared" si="8"/>
        <v>1.1609271706461688E-3</v>
      </c>
    </row>
    <row r="35" spans="1:9" s="76" customFormat="1" ht="17.25" customHeight="1" x14ac:dyDescent="0.25">
      <c r="A35" s="39" t="s">
        <v>78</v>
      </c>
      <c r="B35" s="83">
        <v>54954</v>
      </c>
      <c r="C35" s="83">
        <v>400000</v>
      </c>
      <c r="D35" s="83">
        <v>300000</v>
      </c>
      <c r="E35" s="83">
        <v>217825</v>
      </c>
      <c r="F35" s="77">
        <f t="shared" si="1"/>
        <v>0.7260833333333333</v>
      </c>
      <c r="G35" s="28">
        <f t="shared" si="2"/>
        <v>3.9637696982931181</v>
      </c>
      <c r="H35" s="79">
        <f>B35/B36</f>
        <v>3.568019015789614E-4</v>
      </c>
      <c r="I35" s="79">
        <f t="shared" si="8"/>
        <v>1.1609271706461688E-3</v>
      </c>
    </row>
    <row r="36" spans="1:9" s="76" customFormat="1" ht="17.25" customHeight="1" x14ac:dyDescent="0.25">
      <c r="A36" s="74" t="s">
        <v>79</v>
      </c>
      <c r="B36" s="27">
        <f>B7+B15+B18+B22+B26+B28+B30+B32+B34</f>
        <v>154018237.44999999</v>
      </c>
      <c r="C36" s="27">
        <f>C7+C15+C18+C22+C26+C28+C30+C32+C34</f>
        <v>153155800</v>
      </c>
      <c r="D36" s="27">
        <f>D7+D15+D18+D22+D26+D28+D30+D32+D34</f>
        <v>207798632.40000001</v>
      </c>
      <c r="E36" s="27">
        <f>E7+E15+E18+E22+E26+E28+E30+E32+E34</f>
        <v>187630202.40000001</v>
      </c>
      <c r="F36" s="24">
        <f>E36/D36</f>
        <v>0.90294243149215259</v>
      </c>
      <c r="G36" s="24">
        <f>E36/B36</f>
        <v>1.2182336683401647</v>
      </c>
      <c r="H36" s="24">
        <f t="shared" si="7"/>
        <v>1</v>
      </c>
      <c r="I36" s="24">
        <f t="shared" si="8"/>
        <v>1</v>
      </c>
    </row>
    <row r="37" spans="1:9" s="76" customFormat="1" ht="34.5" customHeight="1" x14ac:dyDescent="0.25">
      <c r="A37" s="74" t="s">
        <v>80</v>
      </c>
      <c r="B37" s="27">
        <f>Лист2!B7-Лист4!B36</f>
        <v>-3030981.1099999845</v>
      </c>
      <c r="C37" s="27">
        <f>Лист2!D7-Лист4!C36</f>
        <v>-1928100</v>
      </c>
      <c r="D37" s="27">
        <f>Лист2!E7-Лист4!D36</f>
        <v>-464000</v>
      </c>
      <c r="E37" s="27">
        <f>Лист2!F7-Лист4!E36</f>
        <v>-153961.62999999523</v>
      </c>
      <c r="F37" s="24">
        <f>E37/D37</f>
        <v>0.33181385775861039</v>
      </c>
      <c r="G37" s="24">
        <f>E37/B37</f>
        <v>5.0795971473407177E-2</v>
      </c>
      <c r="H37" s="75"/>
      <c r="I37" s="75"/>
    </row>
  </sheetData>
  <mergeCells count="8">
    <mergeCell ref="A1:I1"/>
    <mergeCell ref="A2:I2"/>
    <mergeCell ref="A4:A5"/>
    <mergeCell ref="B4:B5"/>
    <mergeCell ref="C4:C5"/>
    <mergeCell ref="D4:D5"/>
    <mergeCell ref="E4:G4"/>
    <mergeCell ref="H4:I4"/>
  </mergeCells>
  <pageMargins left="0.47244094488188981" right="0.51181102362204722" top="0.74803149606299213" bottom="0.27559055118110237" header="0.31496062992125984" footer="0.31496062992125984"/>
  <pageSetup paperSize="9" scale="80" fitToHeight="3" orientation="landscape" r:id="rId1"/>
  <ignoredErrors>
    <ignoredError sqref="D18:E18 D22:E22 D28:E28 D30:E30 D32:E32 D34:E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sp2</dc:creator>
  <cp:lastModifiedBy>Надежда</cp:lastModifiedBy>
  <cp:lastPrinted>2017-05-10T06:49:44Z</cp:lastPrinted>
  <dcterms:created xsi:type="dcterms:W3CDTF">2014-04-14T10:39:09Z</dcterms:created>
  <dcterms:modified xsi:type="dcterms:W3CDTF">2017-05-11T16:16:10Z</dcterms:modified>
</cp:coreProperties>
</file>