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Документы\сайты\"/>
    </mc:Choice>
  </mc:AlternateContent>
  <bookViews>
    <workbookView xWindow="0" yWindow="0" windowWidth="20490" windowHeight="7155"/>
  </bookViews>
  <sheets>
    <sheet name="Лист1" sheetId="1" r:id="rId1"/>
    <sheet name="Лист2" sheetId="2" r:id="rId2"/>
    <sheet name="Лист3" sheetId="3" r:id="rId3"/>
    <sheet name="Лист4" sheetId="4" r:id="rId4"/>
    <sheet name="Лист5" sheetId="5" r:id="rId5"/>
  </sheets>
  <calcPr calcId="152511"/>
</workbook>
</file>

<file path=xl/calcChain.xml><?xml version="1.0" encoding="utf-8"?>
<calcChain xmlns="http://schemas.openxmlformats.org/spreadsheetml/2006/main">
  <c r="B6" i="3" l="1"/>
  <c r="J16" i="2"/>
  <c r="F13" i="4"/>
  <c r="F12" i="4"/>
  <c r="E7" i="4"/>
  <c r="D7" i="4"/>
  <c r="B21" i="4"/>
  <c r="B18" i="4"/>
  <c r="B15" i="4"/>
  <c r="B7" i="4"/>
  <c r="I22" i="2"/>
  <c r="H23" i="2"/>
  <c r="H22" i="2"/>
  <c r="G23" i="2"/>
  <c r="F19" i="2"/>
  <c r="F16" i="2"/>
  <c r="F11" i="2"/>
  <c r="F9" i="2" s="1"/>
  <c r="E19" i="2"/>
  <c r="E16" i="2"/>
  <c r="E11" i="2"/>
  <c r="E9" i="2" s="1"/>
  <c r="D9" i="2"/>
  <c r="B29" i="4" l="1"/>
  <c r="I10" i="3"/>
  <c r="I8" i="3"/>
  <c r="H8" i="3" l="1"/>
  <c r="G8" i="3"/>
  <c r="H5" i="3"/>
  <c r="G5" i="3"/>
  <c r="F6" i="3"/>
  <c r="C6" i="3"/>
  <c r="E8" i="3"/>
  <c r="E5" i="3"/>
  <c r="D6" i="3"/>
  <c r="I28" i="2"/>
  <c r="I26" i="2"/>
  <c r="I21" i="2"/>
  <c r="I20" i="2"/>
  <c r="I19" i="2"/>
  <c r="I18" i="2"/>
  <c r="I17" i="2"/>
  <c r="I16" i="2"/>
  <c r="I15" i="2"/>
  <c r="I14" i="2"/>
  <c r="I13" i="2"/>
  <c r="I12" i="2"/>
  <c r="I11" i="2"/>
  <c r="I10" i="2"/>
  <c r="I7" i="2"/>
  <c r="H28" i="2"/>
  <c r="H26" i="2"/>
  <c r="H21" i="2"/>
  <c r="H20" i="2"/>
  <c r="H19" i="2"/>
  <c r="H18" i="2"/>
  <c r="H17" i="2"/>
  <c r="H16" i="2"/>
  <c r="H15" i="2"/>
  <c r="H14" i="2"/>
  <c r="H13" i="2"/>
  <c r="H12" i="2"/>
  <c r="H11" i="2"/>
  <c r="H10" i="2"/>
  <c r="H7" i="2"/>
  <c r="G28" i="2"/>
  <c r="G27" i="2"/>
  <c r="G26" i="2"/>
  <c r="G25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7" i="2"/>
  <c r="F24" i="2" l="1"/>
  <c r="E24" i="2"/>
  <c r="C9" i="2"/>
  <c r="C28" i="2"/>
  <c r="C27" i="2"/>
  <c r="C26" i="2"/>
  <c r="C25" i="2"/>
  <c r="C24" i="2"/>
  <c r="C23" i="2"/>
  <c r="C21" i="2"/>
  <c r="C20" i="2"/>
  <c r="C19" i="2"/>
  <c r="C18" i="2"/>
  <c r="C17" i="2"/>
  <c r="C16" i="2"/>
  <c r="C15" i="2"/>
  <c r="C14" i="2"/>
  <c r="C13" i="2"/>
  <c r="C12" i="2"/>
  <c r="C11" i="2"/>
  <c r="E8" i="2" l="1"/>
  <c r="F8" i="2"/>
  <c r="H9" i="2"/>
  <c r="G9" i="2"/>
  <c r="I9" i="2"/>
  <c r="I24" i="2"/>
  <c r="G24" i="2"/>
  <c r="H24" i="2"/>
  <c r="C10" i="2"/>
  <c r="J28" i="2" l="1"/>
  <c r="J26" i="2"/>
  <c r="J22" i="2"/>
  <c r="J20" i="2"/>
  <c r="J18" i="2"/>
  <c r="J14" i="2"/>
  <c r="J12" i="2"/>
  <c r="J10" i="2"/>
  <c r="I8" i="2"/>
  <c r="G8" i="2"/>
  <c r="J27" i="2"/>
  <c r="J25" i="2"/>
  <c r="J23" i="2"/>
  <c r="J21" i="2"/>
  <c r="J19" i="2"/>
  <c r="J17" i="2"/>
  <c r="J15" i="2"/>
  <c r="J13" i="2"/>
  <c r="J11" i="2"/>
  <c r="H8" i="2"/>
  <c r="J24" i="2"/>
  <c r="J9" i="2"/>
  <c r="D9" i="1"/>
  <c r="B30" i="4"/>
  <c r="E18" i="4"/>
  <c r="D18" i="4"/>
  <c r="C18" i="4"/>
  <c r="C7" i="4"/>
  <c r="E21" i="4"/>
  <c r="E15" i="4"/>
  <c r="E29" i="4" s="1"/>
  <c r="D21" i="4"/>
  <c r="D15" i="4"/>
  <c r="C21" i="4"/>
  <c r="C15" i="4"/>
  <c r="I12" i="3"/>
  <c r="I12" i="4" l="1"/>
  <c r="E30" i="4"/>
  <c r="D29" i="4"/>
  <c r="C29" i="4"/>
  <c r="G28" i="4"/>
  <c r="G27" i="4"/>
  <c r="G26" i="4"/>
  <c r="G25" i="4"/>
  <c r="G24" i="4"/>
  <c r="G23" i="4"/>
  <c r="G22" i="4"/>
  <c r="G19" i="4"/>
  <c r="G17" i="4"/>
  <c r="G16" i="4"/>
  <c r="G14" i="4"/>
  <c r="G11" i="4"/>
  <c r="G10" i="4"/>
  <c r="G9" i="4"/>
  <c r="G8" i="4"/>
  <c r="F28" i="4"/>
  <c r="F27" i="4"/>
  <c r="F26" i="4"/>
  <c r="F25" i="4"/>
  <c r="F24" i="4"/>
  <c r="F23" i="4"/>
  <c r="F22" i="4"/>
  <c r="F21" i="4"/>
  <c r="F19" i="4"/>
  <c r="F18" i="4"/>
  <c r="F17" i="4"/>
  <c r="F16" i="4"/>
  <c r="F15" i="4"/>
  <c r="F14" i="4"/>
  <c r="F11" i="4"/>
  <c r="F10" i="4"/>
  <c r="F9" i="4"/>
  <c r="F8" i="4"/>
  <c r="F7" i="4"/>
  <c r="I11" i="3" l="1"/>
  <c r="I9" i="3"/>
  <c r="I7" i="3"/>
  <c r="H10" i="3"/>
  <c r="G11" i="3"/>
  <c r="E10" i="3"/>
  <c r="I27" i="4" l="1"/>
  <c r="I25" i="4"/>
  <c r="I23" i="4"/>
  <c r="I21" i="4"/>
  <c r="I19" i="4"/>
  <c r="I18" i="4"/>
  <c r="I16" i="4"/>
  <c r="I14" i="4"/>
  <c r="I10" i="4"/>
  <c r="I8" i="4"/>
  <c r="I28" i="4"/>
  <c r="I26" i="4"/>
  <c r="I24" i="4"/>
  <c r="I22" i="4"/>
  <c r="I20" i="4"/>
  <c r="I17" i="4"/>
  <c r="I15" i="4"/>
  <c r="I11" i="4"/>
  <c r="I9" i="4"/>
  <c r="I7" i="4"/>
  <c r="I29" i="4" s="1"/>
  <c r="G15" i="4" l="1"/>
  <c r="C30" i="4"/>
  <c r="D24" i="2"/>
  <c r="D8" i="2" s="1"/>
  <c r="K8" i="1" l="1"/>
  <c r="K7" i="1"/>
  <c r="F7" i="1"/>
  <c r="G21" i="4" l="1"/>
  <c r="G18" i="4"/>
  <c r="H12" i="3"/>
  <c r="H9" i="3"/>
  <c r="E9" i="3"/>
  <c r="H7" i="3"/>
  <c r="G7" i="3"/>
  <c r="E7" i="3"/>
  <c r="M9" i="1"/>
  <c r="K9" i="1"/>
  <c r="H9" i="1"/>
  <c r="O8" i="1"/>
  <c r="N8" i="1"/>
  <c r="O7" i="1"/>
  <c r="N7" i="1"/>
  <c r="N9" i="1" s="1"/>
  <c r="L7" i="1"/>
  <c r="J7" i="1"/>
  <c r="G7" i="1"/>
  <c r="D30" i="4" l="1"/>
  <c r="F29" i="4"/>
  <c r="G7" i="4"/>
  <c r="I6" i="3"/>
  <c r="G6" i="3"/>
  <c r="C7" i="1"/>
  <c r="C8" i="1"/>
  <c r="E11" i="3"/>
  <c r="H11" i="3"/>
  <c r="H6" i="3"/>
  <c r="I8" i="1"/>
  <c r="I7" i="1"/>
  <c r="O9" i="1"/>
  <c r="H27" i="4" l="1"/>
  <c r="H25" i="4"/>
  <c r="H23" i="4"/>
  <c r="H21" i="4"/>
  <c r="H19" i="4"/>
  <c r="H18" i="4"/>
  <c r="H16" i="4"/>
  <c r="H14" i="4"/>
  <c r="H11" i="4"/>
  <c r="H9" i="4"/>
  <c r="H8" i="4"/>
  <c r="H28" i="4"/>
  <c r="H26" i="4"/>
  <c r="H24" i="4"/>
  <c r="H22" i="4"/>
  <c r="H20" i="4"/>
  <c r="H17" i="4"/>
  <c r="H15" i="4"/>
  <c r="H10" i="4"/>
  <c r="G29" i="4"/>
  <c r="G12" i="4" s="1"/>
  <c r="H7" i="4"/>
  <c r="E6" i="3"/>
  <c r="H29" i="4" l="1"/>
  <c r="H12" i="4"/>
  <c r="J8" i="2"/>
  <c r="J8" i="1"/>
  <c r="L8" i="1"/>
  <c r="L9" i="1"/>
  <c r="F8" i="1"/>
  <c r="F9" i="1" s="1"/>
  <c r="G9" i="1" s="1"/>
  <c r="G8" i="1" l="1"/>
  <c r="E8" i="1"/>
  <c r="E7" i="1"/>
  <c r="J9" i="1"/>
  <c r="C8" i="2"/>
</calcChain>
</file>

<file path=xl/sharedStrings.xml><?xml version="1.0" encoding="utf-8"?>
<sst xmlns="http://schemas.openxmlformats.org/spreadsheetml/2006/main" count="133" uniqueCount="120">
  <si>
    <t>Приложение 1</t>
  </si>
  <si>
    <t>Наименование доходов</t>
  </si>
  <si>
    <t xml:space="preserve">Утверждено законом о бюджете  </t>
  </si>
  <si>
    <t xml:space="preserve">Утверждено с учетом изменений </t>
  </si>
  <si>
    <t>Размер внесенных уточнений</t>
  </si>
  <si>
    <t>Исполнено</t>
  </si>
  <si>
    <t>Процент исполнения</t>
  </si>
  <si>
    <t>Отклонение от утвержденных назначений</t>
  </si>
  <si>
    <t>Исполнено в предыдущем году</t>
  </si>
  <si>
    <t>Отклонение от уровня предыдущего года,                       (гр. 8 - гр. 13)</t>
  </si>
  <si>
    <t>отчетный  год к предыдущему году, в % (гр.8/гр.13 *100)</t>
  </si>
  <si>
    <t>сумма</t>
  </si>
  <si>
    <t>удельный вес (%)</t>
  </si>
  <si>
    <t>сумма                      (гр.4 - гр.2)</t>
  </si>
  <si>
    <t>удельный вес (%) (гр.6/гр.2)</t>
  </si>
  <si>
    <t>(гр. 8 : гр.4 х 100%)</t>
  </si>
  <si>
    <t>сумма               (гр.8 - гр.4)</t>
  </si>
  <si>
    <t>удельный вес (%) (гр.11/гр.4)</t>
  </si>
  <si>
    <t xml:space="preserve">Группа «Налоговые и неналоговые доходы» </t>
  </si>
  <si>
    <t>Группа «Безвозмездные поступления»</t>
  </si>
  <si>
    <t>Всего доходов</t>
  </si>
  <si>
    <t>Приложение 2</t>
  </si>
  <si>
    <t>Наименование дохода бюджета</t>
  </si>
  <si>
    <t xml:space="preserve">Отчетный год в % к предыдущему году </t>
  </si>
  <si>
    <t xml:space="preserve">Исполнено </t>
  </si>
  <si>
    <t>Доля налоговых и неналоговых доходов в общей сумме поступлений, в %</t>
  </si>
  <si>
    <t>Бюджетные назначения, утвержденные первоначально</t>
  </si>
  <si>
    <t>Утверждено с учетом изменений</t>
  </si>
  <si>
    <t>% выполнения бюджетных назначений (гр.6/гр.5)*100</t>
  </si>
  <si>
    <t>Налоговые и Неналоговые доходы</t>
  </si>
  <si>
    <t>Налоговые доходы</t>
  </si>
  <si>
    <t>Налог на доходы физических лиц</t>
  </si>
  <si>
    <t>Налоги на совокупный доход</t>
  </si>
  <si>
    <t>Налог, взимаемый в связи с применением упрощенной системы налогообложения</t>
  </si>
  <si>
    <t>Единый сельскохозяйственный налог</t>
  </si>
  <si>
    <t>Налоги на имущество</t>
  </si>
  <si>
    <t>-</t>
  </si>
  <si>
    <t>Неналоговые доходы</t>
  </si>
  <si>
    <t>Доходы от использования имущества находящегося в государственной и муниципальной собственности</t>
  </si>
  <si>
    <t>Штрафы, санкции возмещение ущерба</t>
  </si>
  <si>
    <t>Неисполнение (перевыполнение) утвержденных назначений                   (гр.6-гр.5)</t>
  </si>
  <si>
    <t>Доля налоговых и неналоговых доходов в общей сумме поступлений,(отчетный год) в %</t>
  </si>
  <si>
    <t xml:space="preserve">Наименование групп, подгрупп, статей, подстатей, кодов доходов классификации  РФ </t>
  </si>
  <si>
    <t>Доля доходного источника в общей сумме доходов, %</t>
  </si>
  <si>
    <t>Иные межбюджетные трансферты</t>
  </si>
  <si>
    <t>Приложение 3</t>
  </si>
  <si>
    <t>БЕЗВОЗМЕЗДНЫЕ ПОСТУПЛЕНИЯ: из них</t>
  </si>
  <si>
    <t>ДОХОДЫ ВСЕГО:</t>
  </si>
  <si>
    <t>Наименование расходов</t>
  </si>
  <si>
    <t>руб.</t>
  </si>
  <si>
    <t>% к плану на год</t>
  </si>
  <si>
    <t>0100 «Общегосударственные вопросы»</t>
  </si>
  <si>
    <t>0102 Функционирование высшего должностного лица органа местного самоуправления</t>
  </si>
  <si>
    <t>0103 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</si>
  <si>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0104 Функционирование органов местных администраций</t>
  </si>
  <si>
    <t>0111 Резервные фонды</t>
  </si>
  <si>
    <t>0113 Другие общегосударственные расходы</t>
  </si>
  <si>
    <t>0300 Национальная безопасность и правоохранительная деятельность</t>
  </si>
  <si>
    <t>0400 «Национальная экономика»</t>
  </si>
  <si>
    <t>0412 Другие вопросы в области национальной экономики</t>
  </si>
  <si>
    <t>0500 «Жилищно-коммунальное хозяйство»</t>
  </si>
  <si>
    <t>0501 Жилищное хозяйство</t>
  </si>
  <si>
    <t>0502 Коммунальное хозяйство</t>
  </si>
  <si>
    <t>0503 Благоустройство</t>
  </si>
  <si>
    <t xml:space="preserve">0800 «Культура, кинематография </t>
  </si>
  <si>
    <t>0801 Культура</t>
  </si>
  <si>
    <t>1100 Физическая культура и спорт</t>
  </si>
  <si>
    <t>1101 Физическая культура</t>
  </si>
  <si>
    <t>ИТОГО  РАСХОДОВ</t>
  </si>
  <si>
    <t>результат исполнения бюджета (дефицит/профицит)</t>
  </si>
  <si>
    <t>0409 Дорожное хозяйство (дорожные фонды)</t>
  </si>
  <si>
    <t>Приложение 4</t>
  </si>
  <si>
    <t>Удельный вес, %</t>
  </si>
  <si>
    <t>Бюджетные назначения, утвержденные с учетом изменений</t>
  </si>
  <si>
    <t xml:space="preserve">Исполнено                       </t>
  </si>
  <si>
    <t xml:space="preserve">ДОХОДЫ ВСЕГО: </t>
  </si>
  <si>
    <t xml:space="preserve"> </t>
  </si>
  <si>
    <t>Налоги на товары (работы, услуги) реализуемые на территрии Российской Федерации</t>
  </si>
  <si>
    <t xml:space="preserve">Доходы от уплаты акцизов на дизельное топливо, зачисляемые в консолидированные бюджеты субъектов Российской Федерации </t>
  </si>
  <si>
    <t>Доходы от уплаты акцизов на моторные масла для дизельных и (или) карбюраторных (инжекторных) двигателей, зачисляемые в консолидированные бюджеты РФ</t>
  </si>
  <si>
    <t>Доходы от уплаты акцизов на автомобильный бензин, производимый на территории РФ, зачисляемые в консолидированные бюджеты субъектов РФ</t>
  </si>
  <si>
    <t>Налог на имущество физических лиц</t>
  </si>
  <si>
    <t>Земельный налог</t>
  </si>
  <si>
    <t>Доходы от уплаты акцизов на прямогонный бензин, производимый на территории РФ, зачисляемые в бюджеты субъектов РФ</t>
  </si>
  <si>
    <t>Задолженность и перерасчеты по отмененным налогам, сборам и иным обязательным платежам</t>
  </si>
  <si>
    <t>Возврат остатков субсидий, субвенций и иных межбюджетных трансфертов, имеющих целевое назначение, прошлых лет</t>
  </si>
  <si>
    <t>0310 Обеспечение пожарной безопасности</t>
  </si>
  <si>
    <t>0106 Функционирование контрольно-счетной палаты</t>
  </si>
  <si>
    <t>0314 Меры поддержки  добровольных пожарных дружин</t>
  </si>
  <si>
    <t xml:space="preserve">Доходы от оказания платных услуг (работ) и компенсации затрат государства </t>
  </si>
  <si>
    <t>Доходы от продажи материальных и нематериальных активов</t>
  </si>
  <si>
    <t>Дотации</t>
  </si>
  <si>
    <t>Безвозмездные поступления от негосударственных организаций</t>
  </si>
  <si>
    <t>Государственная пошлина</t>
  </si>
  <si>
    <t>2019 год</t>
  </si>
  <si>
    <t>Субсидии</t>
  </si>
  <si>
    <t>Прочие безвозмездные поступления в бюджеты сельских поселений</t>
  </si>
  <si>
    <t>Основные показатели исполнения бюджета по доходам муниципального образования Саракташский поссовет за 2020 год (руб.)</t>
  </si>
  <si>
    <t>2020 год</t>
  </si>
  <si>
    <t>Исполнение бюджета муниципального образования Саракташский поссовет в 2020 году по расходным обязательствам (руб.)</t>
  </si>
  <si>
    <t>Исполнение         2019 год,                              руб.</t>
  </si>
  <si>
    <t>Первоначальный план 2020 года,                     руб.</t>
  </si>
  <si>
    <t>Уточненный план на 2020 год,        руб.</t>
  </si>
  <si>
    <t>0107 Обеспечение проведения выборов и референдумов</t>
  </si>
  <si>
    <t>Исполнение за 2020 год</t>
  </si>
  <si>
    <t>% к факту 2019</t>
  </si>
  <si>
    <t xml:space="preserve">Муниципальная программа </t>
  </si>
  <si>
    <t>Исполнено на 01.01.2020г</t>
  </si>
  <si>
    <t>% исполнения</t>
  </si>
  <si>
    <t>Итого:</t>
  </si>
  <si>
    <t>2. "Комплексное освоение и развитие территории в целях жилищного строительства на территории муниципального образования Саракташский поссовет Саракташского района Оренбургской области на 2019-2024 годы"</t>
  </si>
  <si>
    <t>1. "Реализация муниципальной политики на территории муниципального образования Саракташский поссовет Саракташского района Оренбургской области на 2017-2024 годы"</t>
  </si>
  <si>
    <t>Исполнение            за 2019 год</t>
  </si>
  <si>
    <t xml:space="preserve">                         Исполнение бюджета муниципального образования Саракташский поссовет по собственным доходам (руб.)                                                                                                                                                                                       </t>
  </si>
  <si>
    <t>Структура безвозмездных поступлений за 2020 год (руб.)</t>
  </si>
  <si>
    <t>Анализ исполнения расходов местного бюджета за 2020 год в разрезе муниципальных программ (руб.)</t>
  </si>
  <si>
    <t>Отклонение от бюджетных назначений                      (гр.6-гр.4)</t>
  </si>
  <si>
    <t>Отклонение бюджетных назначений от уточнения                    (гр.4-гр.3)</t>
  </si>
  <si>
    <t>% исполнения (гр.6/гр.4)</t>
  </si>
  <si>
    <t>Приложение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</si>
</sst>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р_._-;\-* #,##0.00_р_._-;_-* &quot;-&quot;??_р_._-;_-@_-"/>
    <numFmt numFmtId="165" formatCode="0.0%"/>
    <numFmt numFmtId="166" formatCode="#,##0.0"/>
  </numFmts>
  <fonts count="2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name val="Arial Cyr"/>
      <charset val="204"/>
    </font>
    <font>
      <sz val="12"/>
      <color indexed="8"/>
      <name val="Arial Cyr"/>
      <charset val="204"/>
    </font>
    <font>
      <b/>
      <sz val="12"/>
      <color indexed="8"/>
      <name val="Times New Roman"/>
      <family val="1"/>
      <charset val="204"/>
    </font>
    <font>
      <sz val="12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FF0000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69">
    <xf numFmtId="0" fontId="0" fillId="0" borderId="0" xfId="0"/>
    <xf numFmtId="0" fontId="4" fillId="2" borderId="1" xfId="0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9" fontId="4" fillId="0" borderId="2" xfId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wrapText="1"/>
    </xf>
    <xf numFmtId="0" fontId="5" fillId="0" borderId="2" xfId="1" applyNumberFormat="1" applyFont="1" applyBorder="1" applyAlignment="1">
      <alignment horizontal="center" wrapText="1"/>
    </xf>
    <xf numFmtId="0" fontId="4" fillId="0" borderId="2" xfId="0" applyFont="1" applyBorder="1" applyAlignment="1">
      <alignment vertical="top" wrapText="1"/>
    </xf>
    <xf numFmtId="4" fontId="5" fillId="0" borderId="2" xfId="0" applyNumberFormat="1" applyFont="1" applyBorder="1" applyAlignment="1">
      <alignment wrapText="1"/>
    </xf>
    <xf numFmtId="165" fontId="5" fillId="0" borderId="2" xfId="1" applyNumberFormat="1" applyFont="1" applyBorder="1" applyAlignment="1">
      <alignment wrapText="1"/>
    </xf>
    <xf numFmtId="4" fontId="5" fillId="0" borderId="2" xfId="0" applyNumberFormat="1" applyFont="1" applyBorder="1" applyAlignment="1">
      <alignment horizontal="right" wrapText="1"/>
    </xf>
    <xf numFmtId="165" fontId="5" fillId="0" borderId="2" xfId="1" applyNumberFormat="1" applyFont="1" applyBorder="1" applyAlignment="1">
      <alignment horizontal="right" wrapText="1"/>
    </xf>
    <xf numFmtId="4" fontId="5" fillId="2" borderId="2" xfId="0" applyNumberFormat="1" applyFont="1" applyFill="1" applyBorder="1" applyAlignment="1">
      <alignment horizontal="right" wrapText="1"/>
    </xf>
    <xf numFmtId="4" fontId="4" fillId="0" borderId="2" xfId="0" applyNumberFormat="1" applyFont="1" applyBorder="1" applyAlignment="1">
      <alignment wrapText="1"/>
    </xf>
    <xf numFmtId="165" fontId="4" fillId="0" borderId="2" xfId="1" applyNumberFormat="1" applyFont="1" applyBorder="1" applyAlignment="1">
      <alignment horizontal="right" wrapText="1"/>
    </xf>
    <xf numFmtId="165" fontId="4" fillId="0" borderId="2" xfId="1" applyNumberFormat="1" applyFont="1" applyBorder="1" applyAlignment="1">
      <alignment wrapText="1"/>
    </xf>
    <xf numFmtId="0" fontId="2" fillId="0" borderId="0" xfId="0" applyFont="1"/>
    <xf numFmtId="0" fontId="7" fillId="0" borderId="0" xfId="0" applyFont="1"/>
    <xf numFmtId="0" fontId="8" fillId="0" borderId="0" xfId="0" applyFont="1" applyAlignment="1">
      <alignment wrapText="1"/>
    </xf>
    <xf numFmtId="0" fontId="8" fillId="0" borderId="0" xfId="0" applyFont="1"/>
    <xf numFmtId="4" fontId="8" fillId="0" borderId="0" xfId="0" applyNumberFormat="1" applyFont="1" applyAlignment="1"/>
    <xf numFmtId="0" fontId="10" fillId="0" borderId="0" xfId="0" applyFont="1"/>
    <xf numFmtId="165" fontId="10" fillId="0" borderId="0" xfId="1" applyNumberFormat="1" applyFont="1" applyAlignment="1">
      <alignment horizontal="center" vertical="center"/>
    </xf>
    <xf numFmtId="9" fontId="10" fillId="0" borderId="0" xfId="1" applyFont="1"/>
    <xf numFmtId="165" fontId="11" fillId="0" borderId="0" xfId="1" applyNumberFormat="1" applyFont="1"/>
    <xf numFmtId="165" fontId="3" fillId="0" borderId="2" xfId="1" applyNumberFormat="1" applyFont="1" applyBorder="1" applyAlignment="1">
      <alignment horizontal="center" vertical="center" wrapText="1"/>
    </xf>
    <xf numFmtId="0" fontId="8" fillId="0" borderId="2" xfId="1" applyNumberFormat="1" applyFont="1" applyBorder="1" applyAlignment="1">
      <alignment horizontal="center" vertical="center" wrapText="1"/>
    </xf>
    <xf numFmtId="0" fontId="9" fillId="0" borderId="2" xfId="1" applyNumberFormat="1" applyFont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center" vertical="center" wrapText="1"/>
    </xf>
    <xf numFmtId="165" fontId="8" fillId="0" borderId="2" xfId="1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65" fontId="9" fillId="0" borderId="0" xfId="0" applyNumberFormat="1" applyFont="1"/>
    <xf numFmtId="165" fontId="12" fillId="0" borderId="2" xfId="0" applyNumberFormat="1" applyFont="1" applyBorder="1" applyAlignment="1">
      <alignment horizontal="center" vertical="center" wrapText="1"/>
    </xf>
    <xf numFmtId="165" fontId="7" fillId="0" borderId="0" xfId="0" applyNumberFormat="1" applyFont="1"/>
    <xf numFmtId="0" fontId="9" fillId="0" borderId="2" xfId="0" applyNumberFormat="1" applyFont="1" applyBorder="1" applyAlignment="1">
      <alignment horizontal="center" vertical="center" wrapText="1"/>
    </xf>
    <xf numFmtId="165" fontId="3" fillId="0" borderId="2" xfId="1" applyNumberFormat="1" applyFont="1" applyFill="1" applyBorder="1" applyAlignment="1">
      <alignment horizontal="center" vertical="center" wrapText="1"/>
    </xf>
    <xf numFmtId="0" fontId="13" fillId="0" borderId="0" xfId="0" applyFont="1"/>
    <xf numFmtId="0" fontId="8" fillId="0" borderId="2" xfId="0" applyFont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165" fontId="3" fillId="0" borderId="2" xfId="1" applyNumberFormat="1" applyFont="1" applyFill="1" applyBorder="1" applyAlignment="1">
      <alignment horizontal="center" vertical="center"/>
    </xf>
    <xf numFmtId="0" fontId="14" fillId="0" borderId="0" xfId="0" applyFont="1" applyFill="1"/>
    <xf numFmtId="0" fontId="12" fillId="0" borderId="2" xfId="0" applyFont="1" applyFill="1" applyBorder="1" applyAlignment="1">
      <alignment horizontal="left" vertical="center" wrapText="1"/>
    </xf>
    <xf numFmtId="0" fontId="3" fillId="0" borderId="2" xfId="0" applyNumberFormat="1" applyFont="1" applyFill="1" applyBorder="1" applyAlignment="1">
      <alignment horizontal="left" vertical="center" wrapText="1"/>
    </xf>
    <xf numFmtId="0" fontId="8" fillId="0" borderId="3" xfId="0" applyNumberFormat="1" applyFont="1" applyFill="1" applyBorder="1" applyAlignment="1">
      <alignment horizontal="left" vertical="center" wrapText="1"/>
    </xf>
    <xf numFmtId="165" fontId="8" fillId="0" borderId="2" xfId="1" applyNumberFormat="1" applyFont="1" applyFill="1" applyBorder="1" applyAlignment="1">
      <alignment horizontal="center" vertical="center" wrapText="1"/>
    </xf>
    <xf numFmtId="165" fontId="8" fillId="0" borderId="2" xfId="1" applyNumberFormat="1" applyFont="1" applyFill="1" applyBorder="1" applyAlignment="1">
      <alignment horizontal="center" vertical="center"/>
    </xf>
    <xf numFmtId="0" fontId="7" fillId="0" borderId="0" xfId="0" applyFont="1" applyFill="1"/>
    <xf numFmtId="0" fontId="8" fillId="0" borderId="2" xfId="0" applyFont="1" applyFill="1" applyBorder="1" applyAlignment="1">
      <alignment horizontal="left" vertical="center" wrapText="1"/>
    </xf>
    <xf numFmtId="165" fontId="3" fillId="0" borderId="2" xfId="1" applyNumberFormat="1" applyFont="1" applyFill="1" applyBorder="1" applyAlignment="1" applyProtection="1">
      <alignment horizontal="center" vertical="center"/>
    </xf>
    <xf numFmtId="0" fontId="8" fillId="0" borderId="2" xfId="0" applyFont="1" applyBorder="1" applyAlignment="1">
      <alignment horizontal="center"/>
    </xf>
    <xf numFmtId="0" fontId="8" fillId="0" borderId="2" xfId="0" applyFont="1" applyFill="1" applyBorder="1" applyAlignment="1">
      <alignment horizontal="center" wrapText="1"/>
    </xf>
    <xf numFmtId="0" fontId="3" fillId="2" borderId="2" xfId="0" applyNumberFormat="1" applyFont="1" applyFill="1" applyBorder="1" applyAlignment="1">
      <alignment horizontal="left" wrapText="1"/>
    </xf>
    <xf numFmtId="0" fontId="3" fillId="0" borderId="2" xfId="0" applyFont="1" applyBorder="1" applyAlignment="1">
      <alignment vertical="top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166" fontId="3" fillId="0" borderId="2" xfId="0" applyNumberFormat="1" applyFont="1" applyBorder="1" applyAlignment="1">
      <alignment horizontal="center" vertical="center"/>
    </xf>
    <xf numFmtId="10" fontId="3" fillId="0" borderId="2" xfId="1" applyNumberFormat="1" applyFont="1" applyBorder="1" applyAlignment="1">
      <alignment horizontal="center" vertical="center"/>
    </xf>
    <xf numFmtId="0" fontId="8" fillId="0" borderId="2" xfId="0" applyNumberFormat="1" applyFont="1" applyBorder="1" applyAlignment="1">
      <alignment horizontal="center"/>
    </xf>
    <xf numFmtId="0" fontId="8" fillId="0" borderId="2" xfId="0" applyNumberFormat="1" applyFont="1" applyBorder="1" applyAlignment="1">
      <alignment horizontal="center" vertical="center"/>
    </xf>
    <xf numFmtId="0" fontId="8" fillId="0" borderId="2" xfId="1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10" fontId="3" fillId="0" borderId="2" xfId="1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9" fontId="8" fillId="0" borderId="2" xfId="1" applyNumberFormat="1" applyFont="1" applyBorder="1" applyAlignment="1">
      <alignment horizontal="center" vertical="center" wrapText="1"/>
    </xf>
    <xf numFmtId="9" fontId="8" fillId="0" borderId="2" xfId="1" applyFont="1" applyBorder="1" applyAlignment="1">
      <alignment horizontal="center" vertical="center" wrapText="1"/>
    </xf>
    <xf numFmtId="10" fontId="8" fillId="0" borderId="2" xfId="1" applyNumberFormat="1" applyFont="1" applyBorder="1" applyAlignment="1">
      <alignment horizontal="center" vertical="center" wrapText="1"/>
    </xf>
    <xf numFmtId="9" fontId="3" fillId="0" borderId="2" xfId="1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17" fillId="0" borderId="0" xfId="0" applyFont="1"/>
    <xf numFmtId="4" fontId="8" fillId="0" borderId="2" xfId="0" applyNumberFormat="1" applyFont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center" wrapText="1"/>
    </xf>
    <xf numFmtId="0" fontId="0" fillId="3" borderId="0" xfId="0" applyFill="1"/>
    <xf numFmtId="4" fontId="3" fillId="3" borderId="2" xfId="0" applyNumberFormat="1" applyFont="1" applyFill="1" applyBorder="1" applyAlignment="1">
      <alignment horizontal="center" vertical="center"/>
    </xf>
    <xf numFmtId="165" fontId="12" fillId="3" borderId="0" xfId="0" applyNumberFormat="1" applyFont="1" applyFill="1" applyAlignment="1">
      <alignment horizontal="center" vertical="center"/>
    </xf>
    <xf numFmtId="4" fontId="3" fillId="3" borderId="2" xfId="0" applyNumberFormat="1" applyFont="1" applyFill="1" applyBorder="1" applyAlignment="1">
      <alignment horizontal="center" vertical="center" wrapText="1"/>
    </xf>
    <xf numFmtId="165" fontId="12" fillId="3" borderId="2" xfId="1" applyNumberFormat="1" applyFont="1" applyFill="1" applyBorder="1" applyAlignment="1">
      <alignment horizontal="center" vertical="center"/>
    </xf>
    <xf numFmtId="4" fontId="8" fillId="3" borderId="2" xfId="0" applyNumberFormat="1" applyFont="1" applyFill="1" applyBorder="1" applyAlignment="1">
      <alignment horizontal="center" vertical="center" wrapText="1"/>
    </xf>
    <xf numFmtId="165" fontId="9" fillId="3" borderId="2" xfId="1" applyNumberFormat="1" applyFont="1" applyFill="1" applyBorder="1" applyAlignment="1">
      <alignment horizontal="center" vertical="center"/>
    </xf>
    <xf numFmtId="4" fontId="8" fillId="3" borderId="2" xfId="0" applyNumberFormat="1" applyFont="1" applyFill="1" applyBorder="1" applyAlignment="1">
      <alignment horizontal="center" vertical="center"/>
    </xf>
    <xf numFmtId="165" fontId="3" fillId="3" borderId="2" xfId="1" applyNumberFormat="1" applyFont="1" applyFill="1" applyBorder="1" applyAlignment="1">
      <alignment horizontal="center" vertical="center"/>
    </xf>
    <xf numFmtId="0" fontId="7" fillId="3" borderId="0" xfId="0" applyFont="1" applyFill="1"/>
    <xf numFmtId="165" fontId="7" fillId="3" borderId="0" xfId="0" applyNumberFormat="1" applyFont="1" applyFill="1"/>
    <xf numFmtId="4" fontId="12" fillId="3" borderId="2" xfId="0" applyNumberFormat="1" applyFont="1" applyFill="1" applyBorder="1" applyAlignment="1">
      <alignment horizontal="center" vertical="center"/>
    </xf>
    <xf numFmtId="0" fontId="16" fillId="3" borderId="0" xfId="0" applyFont="1" applyFill="1"/>
    <xf numFmtId="0" fontId="4" fillId="0" borderId="2" xfId="0" applyFont="1" applyBorder="1" applyAlignment="1">
      <alignment horizontal="center" vertical="center" wrapText="1"/>
    </xf>
    <xf numFmtId="164" fontId="16" fillId="0" borderId="2" xfId="2" applyFont="1" applyBorder="1" applyAlignment="1">
      <alignment horizontal="center" vertical="center" wrapText="1"/>
    </xf>
    <xf numFmtId="164" fontId="16" fillId="0" borderId="2" xfId="2" applyNumberFormat="1" applyFont="1" applyBorder="1" applyAlignment="1">
      <alignment vertical="center" wrapText="1"/>
    </xf>
    <xf numFmtId="164" fontId="16" fillId="0" borderId="2" xfId="2" applyFont="1" applyBorder="1" applyAlignment="1">
      <alignment horizontal="left" vertical="center" wrapText="1" indent="3"/>
    </xf>
    <xf numFmtId="164" fontId="15" fillId="0" borderId="2" xfId="2" applyFont="1" applyBorder="1" applyAlignment="1">
      <alignment horizontal="center" vertical="center" wrapText="1"/>
    </xf>
    <xf numFmtId="2" fontId="16" fillId="0" borderId="2" xfId="2" applyNumberFormat="1" applyFont="1" applyBorder="1" applyAlignment="1">
      <alignment horizontal="center" vertical="center" wrapText="1"/>
    </xf>
    <xf numFmtId="4" fontId="15" fillId="0" borderId="2" xfId="0" applyNumberFormat="1" applyFont="1" applyFill="1" applyBorder="1" applyAlignment="1">
      <alignment horizontal="center"/>
    </xf>
    <xf numFmtId="4" fontId="15" fillId="0" borderId="6" xfId="0" applyNumberFormat="1" applyFont="1" applyFill="1" applyBorder="1" applyAlignment="1">
      <alignment horizontal="center"/>
    </xf>
    <xf numFmtId="4" fontId="16" fillId="0" borderId="2" xfId="0" applyNumberFormat="1" applyFont="1" applyFill="1" applyBorder="1" applyAlignment="1">
      <alignment horizontal="center"/>
    </xf>
    <xf numFmtId="4" fontId="16" fillId="0" borderId="6" xfId="0" applyNumberFormat="1" applyFont="1" applyFill="1" applyBorder="1" applyAlignment="1">
      <alignment horizontal="center"/>
    </xf>
    <xf numFmtId="4" fontId="15" fillId="0" borderId="0" xfId="0" applyNumberFormat="1" applyFont="1" applyFill="1" applyAlignment="1">
      <alignment horizontal="center"/>
    </xf>
    <xf numFmtId="2" fontId="15" fillId="0" borderId="2" xfId="0" applyNumberFormat="1" applyFont="1" applyFill="1" applyBorder="1" applyAlignment="1">
      <alignment horizontal="center" vertical="center"/>
    </xf>
    <xf numFmtId="4" fontId="3" fillId="0" borderId="2" xfId="0" applyNumberFormat="1" applyFont="1" applyBorder="1" applyAlignment="1">
      <alignment horizontal="center"/>
    </xf>
    <xf numFmtId="4" fontId="8" fillId="0" borderId="2" xfId="0" applyNumberFormat="1" applyFont="1" applyBorder="1" applyAlignment="1">
      <alignment horizontal="center"/>
    </xf>
    <xf numFmtId="4" fontId="8" fillId="3" borderId="2" xfId="0" applyNumberFormat="1" applyFont="1" applyFill="1" applyBorder="1" applyAlignment="1">
      <alignment horizontal="center" wrapText="1"/>
    </xf>
    <xf numFmtId="4" fontId="3" fillId="3" borderId="2" xfId="0" applyNumberFormat="1" applyFont="1" applyFill="1" applyBorder="1" applyAlignment="1">
      <alignment horizontal="center" wrapText="1"/>
    </xf>
    <xf numFmtId="4" fontId="8" fillId="0" borderId="2" xfId="0" applyNumberFormat="1" applyFont="1" applyBorder="1" applyAlignment="1">
      <alignment horizontal="center" wrapText="1"/>
    </xf>
    <xf numFmtId="2" fontId="16" fillId="0" borderId="2" xfId="2" applyNumberFormat="1" applyFont="1" applyBorder="1" applyAlignment="1">
      <alignment horizontal="center" vertical="center"/>
    </xf>
    <xf numFmtId="165" fontId="3" fillId="0" borderId="2" xfId="1" applyNumberFormat="1" applyFont="1" applyBorder="1" applyAlignment="1">
      <alignment horizontal="center"/>
    </xf>
    <xf numFmtId="4" fontId="3" fillId="2" borderId="2" xfId="0" applyNumberFormat="1" applyFont="1" applyFill="1" applyBorder="1" applyAlignment="1">
      <alignment horizontal="center"/>
    </xf>
    <xf numFmtId="165" fontId="3" fillId="3" borderId="2" xfId="1" applyNumberFormat="1" applyFont="1" applyFill="1" applyBorder="1" applyAlignment="1">
      <alignment horizontal="center"/>
    </xf>
    <xf numFmtId="4" fontId="8" fillId="2" borderId="2" xfId="0" applyNumberFormat="1" applyFont="1" applyFill="1" applyBorder="1" applyAlignment="1">
      <alignment horizontal="center"/>
    </xf>
    <xf numFmtId="165" fontId="8" fillId="0" borderId="2" xfId="1" applyNumberFormat="1" applyFont="1" applyBorder="1" applyAlignment="1">
      <alignment horizontal="center"/>
    </xf>
    <xf numFmtId="165" fontId="8" fillId="3" borderId="2" xfId="1" applyNumberFormat="1" applyFont="1" applyFill="1" applyBorder="1" applyAlignment="1">
      <alignment horizontal="center"/>
    </xf>
    <xf numFmtId="2" fontId="8" fillId="0" borderId="2" xfId="0" applyNumberFormat="1" applyFont="1" applyBorder="1" applyAlignment="1">
      <alignment horizontal="center"/>
    </xf>
    <xf numFmtId="10" fontId="8" fillId="0" borderId="2" xfId="0" applyNumberFormat="1" applyFont="1" applyBorder="1" applyAlignment="1">
      <alignment horizontal="center" wrapText="1"/>
    </xf>
    <xf numFmtId="9" fontId="3" fillId="0" borderId="2" xfId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18" fillId="0" borderId="0" xfId="0" applyFont="1"/>
    <xf numFmtId="0" fontId="20" fillId="0" borderId="0" xfId="0" applyFont="1"/>
    <xf numFmtId="0" fontId="15" fillId="0" borderId="2" xfId="0" applyFont="1" applyBorder="1" applyAlignment="1">
      <alignment horizontal="center" vertical="center" wrapText="1"/>
    </xf>
    <xf numFmtId="0" fontId="16" fillId="0" borderId="2" xfId="0" applyFont="1" applyBorder="1" applyAlignment="1">
      <alignment vertical="center" wrapText="1"/>
    </xf>
    <xf numFmtId="0" fontId="16" fillId="0" borderId="2" xfId="0" applyFont="1" applyBorder="1" applyAlignment="1">
      <alignment horizontal="left" vertical="center" wrapText="1"/>
    </xf>
    <xf numFmtId="4" fontId="16" fillId="0" borderId="2" xfId="0" applyNumberFormat="1" applyFont="1" applyBorder="1" applyAlignment="1">
      <alignment horizontal="center" wrapText="1"/>
    </xf>
    <xf numFmtId="0" fontId="15" fillId="0" borderId="2" xfId="0" applyFont="1" applyBorder="1"/>
    <xf numFmtId="4" fontId="15" fillId="0" borderId="2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4" fontId="3" fillId="0" borderId="2" xfId="0" applyNumberFormat="1" applyFont="1" applyFill="1" applyBorder="1" applyAlignment="1">
      <alignment horizontal="center"/>
    </xf>
    <xf numFmtId="4" fontId="3" fillId="0" borderId="0" xfId="0" applyNumberFormat="1" applyFont="1" applyFill="1" applyAlignment="1">
      <alignment horizontal="center"/>
    </xf>
    <xf numFmtId="4" fontId="8" fillId="0" borderId="0" xfId="0" applyNumberFormat="1" applyFont="1" applyFill="1" applyAlignment="1">
      <alignment horizontal="center"/>
    </xf>
    <xf numFmtId="4" fontId="8" fillId="0" borderId="2" xfId="0" applyNumberFormat="1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2" fontId="3" fillId="0" borderId="0" xfId="0" applyNumberFormat="1" applyFont="1" applyFill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0" xfId="0" applyBorder="1"/>
    <xf numFmtId="0" fontId="15" fillId="0" borderId="0" xfId="0" applyFont="1" applyAlignment="1">
      <alignment horizontal="center" vertical="center" wrapText="1"/>
    </xf>
    <xf numFmtId="4" fontId="16" fillId="0" borderId="2" xfId="0" applyNumberFormat="1" applyFont="1" applyBorder="1" applyAlignment="1">
      <alignment horizontal="center" vertical="center"/>
    </xf>
    <xf numFmtId="4" fontId="16" fillId="0" borderId="0" xfId="0" applyNumberFormat="1" applyFont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4" fontId="15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2" borderId="0" xfId="0" applyFont="1" applyFill="1" applyBorder="1" applyAlignment="1">
      <alignment horizontal="right"/>
    </xf>
    <xf numFmtId="0" fontId="6" fillId="2" borderId="0" xfId="0" applyFont="1" applyFill="1" applyBorder="1" applyAlignment="1">
      <alignment horizontal="center"/>
    </xf>
    <xf numFmtId="0" fontId="8" fillId="0" borderId="0" xfId="0" applyFont="1" applyAlignment="1">
      <alignment horizontal="right" wrapText="1"/>
    </xf>
    <xf numFmtId="0" fontId="6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9" fontId="3" fillId="0" borderId="2" xfId="1" applyFont="1" applyBorder="1" applyAlignment="1">
      <alignment horizontal="center" vertical="center" wrapText="1"/>
    </xf>
    <xf numFmtId="165" fontId="12" fillId="0" borderId="2" xfId="1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right"/>
    </xf>
    <xf numFmtId="0" fontId="0" fillId="0" borderId="0" xfId="0" applyAlignment="1"/>
    <xf numFmtId="0" fontId="6" fillId="0" borderId="1" xfId="0" applyFont="1" applyBorder="1" applyAlignment="1">
      <alignment horizontal="center"/>
    </xf>
    <xf numFmtId="0" fontId="0" fillId="0" borderId="1" xfId="0" applyBorder="1" applyAlignment="1"/>
    <xf numFmtId="0" fontId="16" fillId="0" borderId="0" xfId="0" applyFont="1" applyAlignment="1">
      <alignment horizontal="right" vertical="top"/>
    </xf>
    <xf numFmtId="0" fontId="18" fillId="0" borderId="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66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16" fillId="0" borderId="0" xfId="0" applyFont="1" applyAlignment="1">
      <alignment horizontal="right"/>
    </xf>
    <xf numFmtId="0" fontId="0" fillId="0" borderId="0" xfId="0" applyAlignment="1">
      <alignment horizontal="right"/>
    </xf>
    <xf numFmtId="4" fontId="16" fillId="0" borderId="7" xfId="0" applyNumberFormat="1" applyFont="1" applyBorder="1" applyAlignment="1">
      <alignment horizontal="center"/>
    </xf>
    <xf numFmtId="0" fontId="16" fillId="0" borderId="8" xfId="0" applyFont="1" applyBorder="1" applyAlignment="1">
      <alignment horizontal="center"/>
    </xf>
    <xf numFmtId="4" fontId="15" fillId="0" borderId="7" xfId="0" applyNumberFormat="1" applyFont="1" applyBorder="1" applyAlignment="1">
      <alignment horizontal="center"/>
    </xf>
    <xf numFmtId="0" fontId="15" fillId="0" borderId="8" xfId="0" applyFont="1" applyBorder="1" applyAlignment="1">
      <alignment horizontal="center"/>
    </xf>
    <xf numFmtId="0" fontId="15" fillId="0" borderId="7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/>
    </xf>
    <xf numFmtId="0" fontId="19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</cellXfs>
  <cellStyles count="3">
    <cellStyle name="Обычный" xfId="0" builtinId="0"/>
    <cellStyle name="Процентный" xfId="1" builtinId="5"/>
    <cellStyle name="Финансовый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0"/>
  <sheetViews>
    <sheetView tabSelected="1" workbookViewId="0">
      <selection activeCell="A2" sqref="A2:O2"/>
    </sheetView>
  </sheetViews>
  <sheetFormatPr defaultRowHeight="15" x14ac:dyDescent="0.25"/>
  <cols>
    <col min="1" max="1" width="19.85546875" customWidth="1"/>
    <col min="2" max="2" width="11.7109375" bestFit="1" customWidth="1"/>
    <col min="4" max="4" width="11.7109375" bestFit="1" customWidth="1"/>
    <col min="5" max="5" width="7.7109375" customWidth="1"/>
    <col min="6" max="6" width="10.7109375" customWidth="1"/>
    <col min="8" max="8" width="11.7109375" bestFit="1" customWidth="1"/>
    <col min="9" max="9" width="8.140625" customWidth="1"/>
    <col min="10" max="10" width="9.140625" customWidth="1"/>
    <col min="11" max="11" width="11.5703125" customWidth="1"/>
    <col min="13" max="13" width="11.42578125" customWidth="1"/>
    <col min="14" max="14" width="12.42578125" customWidth="1"/>
    <col min="15" max="15" width="13.5703125" customWidth="1"/>
  </cols>
  <sheetData>
    <row r="1" spans="1:15" x14ac:dyDescent="0.25">
      <c r="A1" s="141" t="s">
        <v>0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</row>
    <row r="2" spans="1:15" ht="18.75" x14ac:dyDescent="0.3">
      <c r="A2" s="142" t="s">
        <v>97</v>
      </c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  <c r="O2" s="142"/>
    </row>
    <row r="3" spans="1:15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1:15" ht="37.5" customHeight="1" x14ac:dyDescent="0.25">
      <c r="A4" s="140" t="s">
        <v>1</v>
      </c>
      <c r="B4" s="140" t="s">
        <v>2</v>
      </c>
      <c r="C4" s="140"/>
      <c r="D4" s="140" t="s">
        <v>3</v>
      </c>
      <c r="E4" s="140"/>
      <c r="F4" s="140" t="s">
        <v>4</v>
      </c>
      <c r="G4" s="140"/>
      <c r="H4" s="140" t="s">
        <v>5</v>
      </c>
      <c r="I4" s="140"/>
      <c r="J4" s="2" t="s">
        <v>6</v>
      </c>
      <c r="K4" s="140" t="s">
        <v>7</v>
      </c>
      <c r="L4" s="140"/>
      <c r="M4" s="140" t="s">
        <v>8</v>
      </c>
      <c r="N4" s="140" t="s">
        <v>9</v>
      </c>
      <c r="O4" s="140" t="s">
        <v>10</v>
      </c>
    </row>
    <row r="5" spans="1:15" ht="47.25" customHeight="1" x14ac:dyDescent="0.25">
      <c r="A5" s="140"/>
      <c r="B5" s="2" t="s">
        <v>11</v>
      </c>
      <c r="C5" s="2" t="s">
        <v>12</v>
      </c>
      <c r="D5" s="88" t="s">
        <v>11</v>
      </c>
      <c r="E5" s="3" t="s">
        <v>12</v>
      </c>
      <c r="F5" s="2" t="s">
        <v>13</v>
      </c>
      <c r="G5" s="3" t="s">
        <v>14</v>
      </c>
      <c r="H5" s="2" t="s">
        <v>11</v>
      </c>
      <c r="I5" s="3" t="s">
        <v>12</v>
      </c>
      <c r="J5" s="2" t="s">
        <v>15</v>
      </c>
      <c r="K5" s="2" t="s">
        <v>16</v>
      </c>
      <c r="L5" s="2" t="s">
        <v>17</v>
      </c>
      <c r="M5" s="140"/>
      <c r="N5" s="140"/>
      <c r="O5" s="140"/>
    </row>
    <row r="6" spans="1:15" x14ac:dyDescent="0.25">
      <c r="A6" s="4">
        <v>1</v>
      </c>
      <c r="B6" s="4">
        <v>2</v>
      </c>
      <c r="C6" s="4">
        <v>3</v>
      </c>
      <c r="D6" s="4">
        <v>4</v>
      </c>
      <c r="E6" s="5">
        <v>5</v>
      </c>
      <c r="F6" s="5">
        <v>6</v>
      </c>
      <c r="G6" s="5">
        <v>7</v>
      </c>
      <c r="H6" s="5">
        <v>8</v>
      </c>
      <c r="I6" s="5">
        <v>9</v>
      </c>
      <c r="J6" s="4">
        <v>10</v>
      </c>
      <c r="K6" s="4">
        <v>11</v>
      </c>
      <c r="L6" s="4">
        <v>12</v>
      </c>
      <c r="M6" s="4">
        <v>13</v>
      </c>
      <c r="N6" s="4">
        <v>14</v>
      </c>
      <c r="O6" s="4">
        <v>15</v>
      </c>
    </row>
    <row r="7" spans="1:15" ht="32.25" customHeight="1" x14ac:dyDescent="0.25">
      <c r="A7" s="6" t="s">
        <v>18</v>
      </c>
      <c r="B7" s="7">
        <v>45012000</v>
      </c>
      <c r="C7" s="8">
        <f>B7*C9/B9</f>
        <v>0.4338966059052044</v>
      </c>
      <c r="D7" s="7">
        <v>46310602.880000003</v>
      </c>
      <c r="E7" s="8">
        <f>D7*E9/D9</f>
        <v>0.41240594788697149</v>
      </c>
      <c r="F7" s="7">
        <f>D7-B7</f>
        <v>1298602.8800000027</v>
      </c>
      <c r="G7" s="8">
        <f>F7/B7</f>
        <v>2.8850148404869873E-2</v>
      </c>
      <c r="H7" s="7">
        <v>46310603</v>
      </c>
      <c r="I7" s="8">
        <f>H7*I9/H9</f>
        <v>0.42817340488224193</v>
      </c>
      <c r="J7" s="8">
        <f>H7/D7</f>
        <v>1.0000000025911993</v>
      </c>
      <c r="K7" s="7">
        <f>H7-D7</f>
        <v>0.11999999731779099</v>
      </c>
      <c r="L7" s="8">
        <f>K7/D7</f>
        <v>2.5911992039649079E-9</v>
      </c>
      <c r="M7" s="7">
        <v>48228814.659999996</v>
      </c>
      <c r="N7" s="7">
        <f>H7-M7</f>
        <v>-1918211.6599999964</v>
      </c>
      <c r="O7" s="8">
        <f>H7/M7</f>
        <v>0.96022685455732504</v>
      </c>
    </row>
    <row r="8" spans="1:15" ht="31.5" customHeight="1" x14ac:dyDescent="0.25">
      <c r="A8" s="6" t="s">
        <v>19</v>
      </c>
      <c r="B8" s="9">
        <v>58727000</v>
      </c>
      <c r="C8" s="10">
        <f>B8*C9/B9</f>
        <v>0.5661033940947956</v>
      </c>
      <c r="D8" s="9">
        <v>65983128.859999999</v>
      </c>
      <c r="E8" s="10">
        <f>D8*E9/D9</f>
        <v>0.5875940521130284</v>
      </c>
      <c r="F8" s="7">
        <f>D8-B8</f>
        <v>7256128.8599999994</v>
      </c>
      <c r="G8" s="8">
        <f>F8/B8</f>
        <v>0.12355694757096394</v>
      </c>
      <c r="H8" s="11">
        <v>61847919.859999999</v>
      </c>
      <c r="I8" s="10">
        <f>H8*I9/H9</f>
        <v>0.57182659511775802</v>
      </c>
      <c r="J8" s="8">
        <f t="shared" ref="J8:J9" si="0">H8/D8</f>
        <v>0.93732929808809307</v>
      </c>
      <c r="K8" s="9">
        <f>H8-D8</f>
        <v>-4135209</v>
      </c>
      <c r="L8" s="8">
        <f>K8/D8</f>
        <v>-6.2670701911906879E-2</v>
      </c>
      <c r="M8" s="11">
        <v>49891091.640000001</v>
      </c>
      <c r="N8" s="7">
        <f>H8-M8</f>
        <v>11956828.219999999</v>
      </c>
      <c r="O8" s="8">
        <f>H8/M8</f>
        <v>1.2396585808600278</v>
      </c>
    </row>
    <row r="9" spans="1:15" s="15" customFormat="1" ht="14.25" customHeight="1" x14ac:dyDescent="0.25">
      <c r="A9" s="6" t="s">
        <v>20</v>
      </c>
      <c r="B9" s="12">
        <v>103739000</v>
      </c>
      <c r="C9" s="13">
        <v>1</v>
      </c>
      <c r="D9" s="12">
        <f>D7+D8</f>
        <v>112293731.74000001</v>
      </c>
      <c r="E9" s="13">
        <v>1</v>
      </c>
      <c r="F9" s="12">
        <f>F7+F8</f>
        <v>8554731.7400000021</v>
      </c>
      <c r="G9" s="14">
        <f>F9/B9</f>
        <v>8.2463988856649878E-2</v>
      </c>
      <c r="H9" s="12">
        <f>H7+H8</f>
        <v>108158522.86</v>
      </c>
      <c r="I9" s="13">
        <v>1</v>
      </c>
      <c r="J9" s="14">
        <f t="shared" si="0"/>
        <v>0.96317506938344077</v>
      </c>
      <c r="K9" s="12">
        <f>K7+K8</f>
        <v>-4135208.8800000027</v>
      </c>
      <c r="L9" s="14">
        <f>K9/D9</f>
        <v>-3.6824930616559115E-2</v>
      </c>
      <c r="M9" s="12">
        <f>M7+M8</f>
        <v>98119906.299999997</v>
      </c>
      <c r="N9" s="12">
        <f>N7+N8</f>
        <v>10038616.560000002</v>
      </c>
      <c r="O9" s="14">
        <f>H9/M9</f>
        <v>1.1023096835142412</v>
      </c>
    </row>
    <row r="10" spans="1:15" x14ac:dyDescent="0.25">
      <c r="G10" t="s">
        <v>76</v>
      </c>
    </row>
  </sheetData>
  <mergeCells count="11">
    <mergeCell ref="N4:N5"/>
    <mergeCell ref="O4:O5"/>
    <mergeCell ref="A1:O1"/>
    <mergeCell ref="A2:O2"/>
    <mergeCell ref="A4:A5"/>
    <mergeCell ref="B4:C4"/>
    <mergeCell ref="D4:E4"/>
    <mergeCell ref="F4:G4"/>
    <mergeCell ref="H4:I4"/>
    <mergeCell ref="K4:L4"/>
    <mergeCell ref="M4:M5"/>
  </mergeCells>
  <pageMargins left="0.25" right="0.25" top="0.75" bottom="0.75" header="0.3" footer="0.3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9"/>
  <sheetViews>
    <sheetView zoomScale="70" zoomScaleNormal="70" workbookViewId="0">
      <selection sqref="A1:J1"/>
    </sheetView>
  </sheetViews>
  <sheetFormatPr defaultRowHeight="15.75" x14ac:dyDescent="0.25"/>
  <cols>
    <col min="1" max="1" width="49.7109375" style="16" customWidth="1"/>
    <col min="2" max="2" width="20.42578125" style="16" customWidth="1"/>
    <col min="3" max="3" width="20.42578125" style="35" customWidth="1"/>
    <col min="4" max="4" width="19.140625" style="16" customWidth="1"/>
    <col min="5" max="7" width="20.42578125" style="16" customWidth="1"/>
    <col min="8" max="9" width="20.42578125" style="38" customWidth="1"/>
    <col min="10" max="10" width="20.42578125" style="16" customWidth="1"/>
    <col min="11" max="16384" width="9.140625" style="16"/>
  </cols>
  <sheetData>
    <row r="1" spans="1:10" x14ac:dyDescent="0.25">
      <c r="A1" s="143" t="s">
        <v>21</v>
      </c>
      <c r="B1" s="143"/>
      <c r="C1" s="143"/>
      <c r="D1" s="143"/>
      <c r="E1" s="143"/>
      <c r="F1" s="143"/>
      <c r="G1" s="143"/>
      <c r="H1" s="143"/>
      <c r="I1" s="143"/>
      <c r="J1" s="143"/>
    </row>
    <row r="2" spans="1:10" ht="18.75" x14ac:dyDescent="0.25">
      <c r="A2" s="144" t="s">
        <v>113</v>
      </c>
      <c r="B2" s="144"/>
      <c r="C2" s="144"/>
      <c r="D2" s="144"/>
      <c r="E2" s="144"/>
      <c r="F2" s="144"/>
      <c r="G2" s="144"/>
      <c r="H2" s="144"/>
      <c r="I2" s="144"/>
      <c r="J2" s="144"/>
    </row>
    <row r="3" spans="1:10" x14ac:dyDescent="0.25">
      <c r="A3" s="17"/>
      <c r="B3" s="18"/>
      <c r="C3" s="33"/>
      <c r="D3" s="19"/>
      <c r="E3" s="20"/>
      <c r="F3" s="20"/>
      <c r="G3" s="20"/>
      <c r="H3" s="21"/>
      <c r="I3" s="22"/>
      <c r="J3" s="23"/>
    </row>
    <row r="4" spans="1:10" x14ac:dyDescent="0.25">
      <c r="A4" s="145" t="s">
        <v>22</v>
      </c>
      <c r="B4" s="145" t="s">
        <v>94</v>
      </c>
      <c r="C4" s="145"/>
      <c r="D4" s="145" t="s">
        <v>98</v>
      </c>
      <c r="E4" s="145"/>
      <c r="F4" s="145"/>
      <c r="G4" s="145"/>
      <c r="H4" s="145"/>
      <c r="I4" s="146" t="s">
        <v>23</v>
      </c>
      <c r="J4" s="147" t="s">
        <v>41</v>
      </c>
    </row>
    <row r="5" spans="1:10" ht="78.75" x14ac:dyDescent="0.25">
      <c r="A5" s="145"/>
      <c r="B5" s="32" t="s">
        <v>24</v>
      </c>
      <c r="C5" s="34" t="s">
        <v>25</v>
      </c>
      <c r="D5" s="27" t="s">
        <v>26</v>
      </c>
      <c r="E5" s="32" t="s">
        <v>27</v>
      </c>
      <c r="F5" s="32" t="s">
        <v>5</v>
      </c>
      <c r="G5" s="32" t="s">
        <v>40</v>
      </c>
      <c r="H5" s="24" t="s">
        <v>28</v>
      </c>
      <c r="I5" s="146"/>
      <c r="J5" s="147"/>
    </row>
    <row r="6" spans="1:10" x14ac:dyDescent="0.25">
      <c r="A6" s="29">
        <v>1</v>
      </c>
      <c r="B6" s="30">
        <v>2</v>
      </c>
      <c r="C6" s="36">
        <v>3</v>
      </c>
      <c r="D6" s="31">
        <v>4</v>
      </c>
      <c r="E6" s="30">
        <v>5</v>
      </c>
      <c r="F6" s="30">
        <v>6</v>
      </c>
      <c r="G6" s="30">
        <v>7</v>
      </c>
      <c r="H6" s="25">
        <v>8</v>
      </c>
      <c r="I6" s="25">
        <v>9</v>
      </c>
      <c r="J6" s="26">
        <v>10</v>
      </c>
    </row>
    <row r="7" spans="1:10" s="42" customFormat="1" ht="19.5" customHeight="1" x14ac:dyDescent="0.25">
      <c r="A7" s="40" t="s">
        <v>75</v>
      </c>
      <c r="B7" s="94">
        <v>98119906.299999997</v>
      </c>
      <c r="C7" s="77"/>
      <c r="D7" s="76">
        <v>103739000</v>
      </c>
      <c r="E7" s="76">
        <v>112293731.73999999</v>
      </c>
      <c r="F7" s="126">
        <v>108158522.86</v>
      </c>
      <c r="G7" s="76">
        <f t="shared" ref="G7:G28" si="0">F7-E7</f>
        <v>-4135208.8799999952</v>
      </c>
      <c r="H7" s="41">
        <f t="shared" ref="H7:H24" si="1">F7/E7</f>
        <v>0.963175069383441</v>
      </c>
      <c r="I7" s="41">
        <f t="shared" ref="I7:I22" si="2">F7/B7</f>
        <v>1.1023096835142412</v>
      </c>
      <c r="J7" s="41"/>
    </row>
    <row r="8" spans="1:10" s="42" customFormat="1" ht="19.5" customHeight="1" x14ac:dyDescent="0.25">
      <c r="A8" s="40" t="s">
        <v>29</v>
      </c>
      <c r="B8" s="94">
        <v>48228814.659999996</v>
      </c>
      <c r="C8" s="79">
        <f>C9+C24</f>
        <v>1</v>
      </c>
      <c r="D8" s="78">
        <f>D9+D24</f>
        <v>45012000</v>
      </c>
      <c r="E8" s="78">
        <f>E9+E24</f>
        <v>46310602.880000003</v>
      </c>
      <c r="F8" s="127">
        <f>F9+F24</f>
        <v>46310603</v>
      </c>
      <c r="G8" s="78">
        <f t="shared" si="0"/>
        <v>0.11999999731779099</v>
      </c>
      <c r="H8" s="37">
        <f t="shared" si="1"/>
        <v>1.0000000025911993</v>
      </c>
      <c r="I8" s="41">
        <f t="shared" si="2"/>
        <v>0.96022685455732504</v>
      </c>
      <c r="J8" s="41">
        <f>J9+J24</f>
        <v>1</v>
      </c>
    </row>
    <row r="9" spans="1:10" s="42" customFormat="1" ht="19.5" customHeight="1" x14ac:dyDescent="0.25">
      <c r="A9" s="43" t="s">
        <v>30</v>
      </c>
      <c r="B9" s="94">
        <v>48066324.07</v>
      </c>
      <c r="C9" s="79">
        <f>B9/B8</f>
        <v>0.99663084006634806</v>
      </c>
      <c r="D9" s="86">
        <f>D10+D11+D16+D19</f>
        <v>44876000</v>
      </c>
      <c r="E9" s="76">
        <f>E10+E11+E16+E19+E22+E23</f>
        <v>46214214.770000003</v>
      </c>
      <c r="F9" s="126">
        <f>F10+F11+F16+F19+F22+F23</f>
        <v>46214214.890000001</v>
      </c>
      <c r="G9" s="78">
        <f t="shared" si="0"/>
        <v>0.11999999731779099</v>
      </c>
      <c r="H9" s="37">
        <f t="shared" si="1"/>
        <v>1.0000000025966036</v>
      </c>
      <c r="I9" s="41">
        <f t="shared" si="2"/>
        <v>0.96146763423592085</v>
      </c>
      <c r="J9" s="37">
        <f>F9/F8</f>
        <v>0.99791866000967422</v>
      </c>
    </row>
    <row r="10" spans="1:10" s="42" customFormat="1" ht="19.5" customHeight="1" x14ac:dyDescent="0.25">
      <c r="A10" s="40" t="s">
        <v>31</v>
      </c>
      <c r="B10" s="95">
        <v>24525419.289999999</v>
      </c>
      <c r="C10" s="79">
        <f xml:space="preserve"> B10/B8</f>
        <v>0.50852212443738298</v>
      </c>
      <c r="D10" s="76">
        <v>22390000</v>
      </c>
      <c r="E10" s="78">
        <v>23907375.32</v>
      </c>
      <c r="F10" s="127">
        <v>23907375.32</v>
      </c>
      <c r="G10" s="78">
        <f t="shared" si="0"/>
        <v>0</v>
      </c>
      <c r="H10" s="37">
        <f t="shared" si="1"/>
        <v>1</v>
      </c>
      <c r="I10" s="41">
        <f t="shared" si="2"/>
        <v>0.9747998612096308</v>
      </c>
      <c r="J10" s="37">
        <f>F10/F8</f>
        <v>0.51623977601846383</v>
      </c>
    </row>
    <row r="11" spans="1:10" s="42" customFormat="1" ht="19.5" customHeight="1" x14ac:dyDescent="0.25">
      <c r="A11" s="40" t="s">
        <v>77</v>
      </c>
      <c r="B11" s="94">
        <v>8842279.0800000001</v>
      </c>
      <c r="C11" s="79">
        <f>B11/B8</f>
        <v>0.18334017002772426</v>
      </c>
      <c r="D11" s="76">
        <v>9242000</v>
      </c>
      <c r="E11" s="78">
        <f>E12+E13+E14+E15</f>
        <v>8252913.5499999998</v>
      </c>
      <c r="F11" s="126">
        <f>F12+F13+F14+F15</f>
        <v>8252913.6700000009</v>
      </c>
      <c r="G11" s="78">
        <f t="shared" si="0"/>
        <v>0.12000000104308128</v>
      </c>
      <c r="H11" s="37">
        <f t="shared" si="1"/>
        <v>1.0000000145403196</v>
      </c>
      <c r="I11" s="41">
        <f t="shared" si="2"/>
        <v>0.93334688888828887</v>
      </c>
      <c r="J11" s="37">
        <f>F11/F8</f>
        <v>0.1782078646222767</v>
      </c>
    </row>
    <row r="12" spans="1:10" s="42" customFormat="1" ht="19.5" customHeight="1" x14ac:dyDescent="0.25">
      <c r="A12" s="49" t="s">
        <v>78</v>
      </c>
      <c r="B12" s="97">
        <v>4024856.53</v>
      </c>
      <c r="C12" s="81">
        <f>B12/B8</f>
        <v>8.345335788105393E-2</v>
      </c>
      <c r="D12" s="82">
        <v>4235000</v>
      </c>
      <c r="E12" s="80">
        <v>3806555.36</v>
      </c>
      <c r="F12" s="128">
        <v>3806555.36</v>
      </c>
      <c r="G12" s="80">
        <f t="shared" si="0"/>
        <v>0</v>
      </c>
      <c r="H12" s="46">
        <f t="shared" si="1"/>
        <v>1</v>
      </c>
      <c r="I12" s="41">
        <f t="shared" si="2"/>
        <v>0.94576175116482974</v>
      </c>
      <c r="J12" s="46">
        <f>F12/F8</f>
        <v>8.2196195113244372E-2</v>
      </c>
    </row>
    <row r="13" spans="1:10" s="42" customFormat="1" ht="19.5" customHeight="1" x14ac:dyDescent="0.25">
      <c r="A13" s="49" t="s">
        <v>79</v>
      </c>
      <c r="B13" s="96">
        <v>29583.75</v>
      </c>
      <c r="C13" s="81">
        <f>B13/B8</f>
        <v>6.1340404504148357E-4</v>
      </c>
      <c r="D13" s="82">
        <v>22000</v>
      </c>
      <c r="E13" s="80">
        <v>27227.11</v>
      </c>
      <c r="F13" s="129">
        <v>27227.23</v>
      </c>
      <c r="G13" s="80">
        <f t="shared" si="0"/>
        <v>0.11999999999898137</v>
      </c>
      <c r="H13" s="46">
        <f t="shared" si="1"/>
        <v>1.0000044073719172</v>
      </c>
      <c r="I13" s="41">
        <f t="shared" si="2"/>
        <v>0.92034410782946718</v>
      </c>
      <c r="J13" s="46">
        <f>F13/F8</f>
        <v>5.8792648413582519E-4</v>
      </c>
    </row>
    <row r="14" spans="1:10" s="42" customFormat="1" ht="19.5" customHeight="1" x14ac:dyDescent="0.25">
      <c r="A14" s="49" t="s">
        <v>80</v>
      </c>
      <c r="B14" s="97">
        <v>5377221.96</v>
      </c>
      <c r="C14" s="81">
        <f>B14/B8</f>
        <v>0.11149396886297019</v>
      </c>
      <c r="D14" s="82">
        <v>5532000</v>
      </c>
      <c r="E14" s="80">
        <v>5120886.46</v>
      </c>
      <c r="F14" s="128">
        <v>5120886.46</v>
      </c>
      <c r="G14" s="80">
        <f t="shared" si="0"/>
        <v>0</v>
      </c>
      <c r="H14" s="46">
        <f t="shared" si="1"/>
        <v>1</v>
      </c>
      <c r="I14" s="41">
        <f t="shared" si="2"/>
        <v>0.95232938087606855</v>
      </c>
      <c r="J14" s="46">
        <f>F14/F8</f>
        <v>0.11057697650795002</v>
      </c>
    </row>
    <row r="15" spans="1:10" s="42" customFormat="1" ht="19.5" customHeight="1" x14ac:dyDescent="0.25">
      <c r="A15" s="49" t="s">
        <v>83</v>
      </c>
      <c r="B15" s="96">
        <v>-589383.16</v>
      </c>
      <c r="C15" s="81">
        <f>B15/B8</f>
        <v>-1.2220560761341343E-2</v>
      </c>
      <c r="D15" s="82">
        <v>-547000</v>
      </c>
      <c r="E15" s="80">
        <v>-701755.38</v>
      </c>
      <c r="F15" s="129">
        <v>-701755.38</v>
      </c>
      <c r="G15" s="80">
        <f t="shared" si="0"/>
        <v>0</v>
      </c>
      <c r="H15" s="46">
        <f t="shared" si="1"/>
        <v>1</v>
      </c>
      <c r="I15" s="41">
        <f t="shared" si="2"/>
        <v>1.1906607240016833</v>
      </c>
      <c r="J15" s="46">
        <f>F15/F8</f>
        <v>-1.5153233483053545E-2</v>
      </c>
    </row>
    <row r="16" spans="1:10" s="42" customFormat="1" ht="19.5" customHeight="1" x14ac:dyDescent="0.25">
      <c r="A16" s="44" t="s">
        <v>32</v>
      </c>
      <c r="B16" s="95">
        <v>1679527.43</v>
      </c>
      <c r="C16" s="79">
        <f>B16/B8</f>
        <v>3.4824149045341687E-2</v>
      </c>
      <c r="D16" s="76">
        <v>1452000</v>
      </c>
      <c r="E16" s="76">
        <f>E17+E18</f>
        <v>3178466.55</v>
      </c>
      <c r="F16" s="127">
        <f>F17+F18</f>
        <v>3178466.55</v>
      </c>
      <c r="G16" s="78">
        <f t="shared" si="0"/>
        <v>0</v>
      </c>
      <c r="H16" s="37">
        <f t="shared" si="1"/>
        <v>1</v>
      </c>
      <c r="I16" s="41">
        <f t="shared" si="2"/>
        <v>1.8924767129287074</v>
      </c>
      <c r="J16" s="37">
        <f>B16/B8</f>
        <v>3.4824149045341687E-2</v>
      </c>
    </row>
    <row r="17" spans="1:10" s="48" customFormat="1" ht="30.75" customHeight="1" x14ac:dyDescent="0.25">
      <c r="A17" s="45" t="s">
        <v>33</v>
      </c>
      <c r="B17" s="96">
        <v>1381698.33</v>
      </c>
      <c r="C17" s="81">
        <f>B17/B8</f>
        <v>2.8648813779492549E-2</v>
      </c>
      <c r="D17" s="82">
        <v>1107000</v>
      </c>
      <c r="E17" s="82">
        <v>1805377.06</v>
      </c>
      <c r="F17" s="129">
        <v>1805377.06</v>
      </c>
      <c r="G17" s="80">
        <f t="shared" si="0"/>
        <v>0</v>
      </c>
      <c r="H17" s="46">
        <f t="shared" si="1"/>
        <v>1</v>
      </c>
      <c r="I17" s="47">
        <f t="shared" si="2"/>
        <v>1.3066362032875873</v>
      </c>
      <c r="J17" s="46">
        <f>F17/F8</f>
        <v>3.8984097443084474E-2</v>
      </c>
    </row>
    <row r="18" spans="1:10" s="48" customFormat="1" ht="18" customHeight="1" x14ac:dyDescent="0.25">
      <c r="A18" s="49" t="s">
        <v>34</v>
      </c>
      <c r="B18" s="97">
        <v>297829.09999999998</v>
      </c>
      <c r="C18" s="81">
        <f>B18/B8</f>
        <v>6.1753352658491401E-3</v>
      </c>
      <c r="D18" s="82">
        <v>345000</v>
      </c>
      <c r="E18" s="82">
        <v>1373089.49</v>
      </c>
      <c r="F18" s="128">
        <v>1373089.49</v>
      </c>
      <c r="G18" s="80">
        <f t="shared" si="0"/>
        <v>0</v>
      </c>
      <c r="H18" s="46">
        <f t="shared" si="1"/>
        <v>1</v>
      </c>
      <c r="I18" s="47">
        <f t="shared" si="2"/>
        <v>4.6103268283723793</v>
      </c>
      <c r="J18" s="46">
        <f>F18/F8</f>
        <v>2.9649570531396448E-2</v>
      </c>
    </row>
    <row r="19" spans="1:10" s="42" customFormat="1" ht="18" customHeight="1" x14ac:dyDescent="0.25">
      <c r="A19" s="40" t="s">
        <v>35</v>
      </c>
      <c r="B19" s="94">
        <v>12999714.27</v>
      </c>
      <c r="C19" s="79">
        <f>B19/B8</f>
        <v>0.26954247915161184</v>
      </c>
      <c r="D19" s="76">
        <v>11792000</v>
      </c>
      <c r="E19" s="76">
        <f>E20+E21</f>
        <v>10872991.24</v>
      </c>
      <c r="F19" s="126">
        <f>F20+F21</f>
        <v>10872991.24</v>
      </c>
      <c r="G19" s="78">
        <f t="shared" si="0"/>
        <v>0</v>
      </c>
      <c r="H19" s="37">
        <f t="shared" si="1"/>
        <v>1</v>
      </c>
      <c r="I19" s="50">
        <f t="shared" si="2"/>
        <v>0.83640232501817913</v>
      </c>
      <c r="J19" s="37">
        <f>F19/F8</f>
        <v>0.23478405668783886</v>
      </c>
    </row>
    <row r="20" spans="1:10" s="48" customFormat="1" ht="18" customHeight="1" x14ac:dyDescent="0.25">
      <c r="A20" s="49" t="s">
        <v>81</v>
      </c>
      <c r="B20" s="97">
        <v>1541847</v>
      </c>
      <c r="C20" s="81">
        <f>B20/B8</f>
        <v>3.1969415190267504E-2</v>
      </c>
      <c r="D20" s="82">
        <v>1670000</v>
      </c>
      <c r="E20" s="82">
        <v>1720324.67</v>
      </c>
      <c r="F20" s="128">
        <v>1720324.67</v>
      </c>
      <c r="G20" s="80">
        <f t="shared" si="0"/>
        <v>0</v>
      </c>
      <c r="H20" s="46">
        <f t="shared" si="1"/>
        <v>1</v>
      </c>
      <c r="I20" s="47">
        <f t="shared" si="2"/>
        <v>1.1157557591641711</v>
      </c>
      <c r="J20" s="46">
        <f>F20/F8</f>
        <v>3.7147533362932028E-2</v>
      </c>
    </row>
    <row r="21" spans="1:10" s="48" customFormat="1" ht="18" customHeight="1" x14ac:dyDescent="0.25">
      <c r="A21" s="49" t="s">
        <v>82</v>
      </c>
      <c r="B21" s="96">
        <v>11457867.27</v>
      </c>
      <c r="C21" s="81">
        <f>B21/B8</f>
        <v>0.23757306396134431</v>
      </c>
      <c r="D21" s="82">
        <v>10122000</v>
      </c>
      <c r="E21" s="82">
        <v>9152666.5700000003</v>
      </c>
      <c r="F21" s="129">
        <v>9152666.5700000003</v>
      </c>
      <c r="G21" s="80">
        <f t="shared" si="0"/>
        <v>0</v>
      </c>
      <c r="H21" s="46">
        <f t="shared" si="1"/>
        <v>1</v>
      </c>
      <c r="I21" s="47">
        <f t="shared" si="2"/>
        <v>0.79881066470060447</v>
      </c>
      <c r="J21" s="46">
        <f>F21/F8</f>
        <v>0.19763652332490683</v>
      </c>
    </row>
    <row r="22" spans="1:10" s="48" customFormat="1" ht="18" customHeight="1" x14ac:dyDescent="0.25">
      <c r="A22" s="40" t="s">
        <v>93</v>
      </c>
      <c r="B22" s="96">
        <v>19384</v>
      </c>
      <c r="C22" s="81">
        <v>0</v>
      </c>
      <c r="D22" s="82">
        <v>0</v>
      </c>
      <c r="E22" s="76">
        <v>2376</v>
      </c>
      <c r="F22" s="126">
        <v>2376</v>
      </c>
      <c r="G22" s="80">
        <f t="shared" si="0"/>
        <v>0</v>
      </c>
      <c r="H22" s="46">
        <f t="shared" si="1"/>
        <v>1</v>
      </c>
      <c r="I22" s="47">
        <f t="shared" si="2"/>
        <v>0.12257531985142385</v>
      </c>
      <c r="J22" s="46">
        <f>F22/F8</f>
        <v>5.1305745252334546E-5</v>
      </c>
    </row>
    <row r="23" spans="1:10" s="48" customFormat="1" ht="30" customHeight="1" x14ac:dyDescent="0.25">
      <c r="A23" s="40" t="s">
        <v>84</v>
      </c>
      <c r="B23" s="76"/>
      <c r="C23" s="81">
        <f>B23/B8</f>
        <v>0</v>
      </c>
      <c r="D23" s="82" t="s">
        <v>36</v>
      </c>
      <c r="E23" s="76">
        <v>92.11</v>
      </c>
      <c r="F23" s="130">
        <v>92.11</v>
      </c>
      <c r="G23" s="80">
        <f t="shared" si="0"/>
        <v>0</v>
      </c>
      <c r="H23" s="46">
        <f t="shared" si="1"/>
        <v>1</v>
      </c>
      <c r="I23" s="47">
        <v>0</v>
      </c>
      <c r="J23" s="37">
        <f>F23/F8</f>
        <v>1.9889613616130196E-6</v>
      </c>
    </row>
    <row r="24" spans="1:10" s="42" customFormat="1" ht="19.5" customHeight="1" x14ac:dyDescent="0.25">
      <c r="A24" s="40" t="s">
        <v>37</v>
      </c>
      <c r="B24" s="98">
        <v>162490.59</v>
      </c>
      <c r="C24" s="83">
        <f>B24/B8</f>
        <v>3.369159933651996E-3</v>
      </c>
      <c r="D24" s="76">
        <f>D25+D26+D28</f>
        <v>136000</v>
      </c>
      <c r="E24" s="76">
        <f>E25+E26+E27+E28</f>
        <v>96388.109999999986</v>
      </c>
      <c r="F24" s="126">
        <f>F25+F26+F27+F28</f>
        <v>96388.109999999986</v>
      </c>
      <c r="G24" s="78">
        <f t="shared" si="0"/>
        <v>0</v>
      </c>
      <c r="H24" s="37">
        <f t="shared" si="1"/>
        <v>1</v>
      </c>
      <c r="I24" s="41">
        <f>F24/B24</f>
        <v>0.59319195037694172</v>
      </c>
      <c r="J24" s="37">
        <f>F24/F8</f>
        <v>2.0813399903257574E-3</v>
      </c>
    </row>
    <row r="25" spans="1:10" s="42" customFormat="1" ht="48.75" customHeight="1" x14ac:dyDescent="0.25">
      <c r="A25" s="40" t="s">
        <v>38</v>
      </c>
      <c r="B25" s="99">
        <v>0</v>
      </c>
      <c r="C25" s="79">
        <f>B25/B8</f>
        <v>0</v>
      </c>
      <c r="D25" s="76">
        <v>0</v>
      </c>
      <c r="E25" s="76">
        <v>0</v>
      </c>
      <c r="F25" s="131">
        <v>0</v>
      </c>
      <c r="G25" s="78">
        <f t="shared" si="0"/>
        <v>0</v>
      </c>
      <c r="H25" s="37">
        <v>0</v>
      </c>
      <c r="I25" s="41">
        <v>0</v>
      </c>
      <c r="J25" s="37">
        <f>F25/F8</f>
        <v>0</v>
      </c>
    </row>
    <row r="26" spans="1:10" s="42" customFormat="1" ht="30.75" customHeight="1" x14ac:dyDescent="0.25">
      <c r="A26" s="40" t="s">
        <v>89</v>
      </c>
      <c r="B26" s="98">
        <v>59081.58</v>
      </c>
      <c r="C26" s="79">
        <f>B26/B8</f>
        <v>1.2250265824799767E-3</v>
      </c>
      <c r="D26" s="76">
        <v>136000</v>
      </c>
      <c r="E26" s="76">
        <v>9436.2099999999991</v>
      </c>
      <c r="F26" s="94">
        <v>9436.2099999999991</v>
      </c>
      <c r="G26" s="76">
        <f t="shared" si="0"/>
        <v>0</v>
      </c>
      <c r="H26" s="37">
        <f>F26/E26</f>
        <v>1</v>
      </c>
      <c r="I26" s="41">
        <f>F26/B26</f>
        <v>0.15971492299291926</v>
      </c>
      <c r="J26" s="37">
        <f>F26/F8</f>
        <v>2.0375916936343929E-4</v>
      </c>
    </row>
    <row r="27" spans="1:10" s="42" customFormat="1" ht="30.75" customHeight="1" x14ac:dyDescent="0.25">
      <c r="A27" s="40" t="s">
        <v>90</v>
      </c>
      <c r="B27" s="99">
        <v>54500</v>
      </c>
      <c r="C27" s="79">
        <f>B27/B8</f>
        <v>1.1300298459377481E-3</v>
      </c>
      <c r="D27" s="76">
        <v>0</v>
      </c>
      <c r="E27" s="76">
        <v>0</v>
      </c>
      <c r="F27" s="98">
        <v>0</v>
      </c>
      <c r="G27" s="76">
        <f t="shared" si="0"/>
        <v>0</v>
      </c>
      <c r="H27" s="37">
        <v>0</v>
      </c>
      <c r="I27" s="41">
        <v>0</v>
      </c>
      <c r="J27" s="37">
        <f>F27/F8</f>
        <v>0</v>
      </c>
    </row>
    <row r="28" spans="1:10" s="42" customFormat="1" ht="18" customHeight="1" x14ac:dyDescent="0.25">
      <c r="A28" s="40" t="s">
        <v>39</v>
      </c>
      <c r="B28" s="94">
        <v>48909.01</v>
      </c>
      <c r="C28" s="79">
        <f>B28/B8</f>
        <v>1.0141035052342712E-3</v>
      </c>
      <c r="D28" s="76">
        <v>0</v>
      </c>
      <c r="E28" s="76">
        <v>86951.9</v>
      </c>
      <c r="F28" s="94">
        <v>86951.9</v>
      </c>
      <c r="G28" s="78">
        <f t="shared" si="0"/>
        <v>0</v>
      </c>
      <c r="H28" s="37">
        <f>F28/E28</f>
        <v>1</v>
      </c>
      <c r="I28" s="41">
        <f>F28/B28</f>
        <v>1.7778298926925733</v>
      </c>
      <c r="J28" s="37">
        <f>F28/F8</f>
        <v>1.8775808209623181E-3</v>
      </c>
    </row>
    <row r="29" spans="1:10" x14ac:dyDescent="0.25">
      <c r="B29" s="84"/>
      <c r="C29" s="85"/>
      <c r="D29" s="84"/>
      <c r="E29" s="84"/>
      <c r="F29" s="87"/>
      <c r="G29" s="84"/>
    </row>
  </sheetData>
  <mergeCells count="7">
    <mergeCell ref="A1:J1"/>
    <mergeCell ref="A2:J2"/>
    <mergeCell ref="A4:A5"/>
    <mergeCell ref="B4:C4"/>
    <mergeCell ref="D4:H4"/>
    <mergeCell ref="I4:I5"/>
    <mergeCell ref="J4:J5"/>
  </mergeCells>
  <pageMargins left="0.34" right="0.23622047244094491" top="0.74803149606299213" bottom="0.28000000000000003" header="0.31496062992125984" footer="0.2"/>
  <pageSetup paperSize="9" scale="60" fitToHeight="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3"/>
  <sheetViews>
    <sheetView zoomScale="75" zoomScaleNormal="75" workbookViewId="0">
      <selection activeCell="I6" sqref="I6"/>
    </sheetView>
  </sheetViews>
  <sheetFormatPr defaultColWidth="27.140625" defaultRowHeight="68.25" customHeight="1" x14ac:dyDescent="0.25"/>
  <cols>
    <col min="1" max="1" width="31.28515625" customWidth="1"/>
    <col min="2" max="2" width="16.42578125" customWidth="1"/>
    <col min="3" max="3" width="17.28515625" customWidth="1"/>
    <col min="4" max="4" width="19" customWidth="1"/>
    <col min="5" max="5" width="17.28515625" customWidth="1"/>
    <col min="6" max="6" width="15.28515625" customWidth="1"/>
    <col min="7" max="7" width="14.42578125" customWidth="1"/>
    <col min="8" max="8" width="15.28515625" customWidth="1"/>
    <col min="9" max="9" width="20" customWidth="1"/>
  </cols>
  <sheetData>
    <row r="1" spans="1:9" ht="15" customHeight="1" x14ac:dyDescent="0.25">
      <c r="A1" s="148" t="s">
        <v>45</v>
      </c>
      <c r="B1" s="148"/>
      <c r="C1" s="148"/>
      <c r="D1" s="148"/>
      <c r="E1" s="148"/>
      <c r="F1" s="148"/>
      <c r="G1" s="148"/>
      <c r="H1" s="148"/>
      <c r="I1" s="149"/>
    </row>
    <row r="2" spans="1:9" ht="21.75" customHeight="1" x14ac:dyDescent="0.3">
      <c r="A2" s="150" t="s">
        <v>114</v>
      </c>
      <c r="B2" s="150"/>
      <c r="C2" s="150"/>
      <c r="D2" s="150"/>
      <c r="E2" s="150"/>
      <c r="F2" s="150"/>
      <c r="G2" s="150"/>
      <c r="H2" s="150"/>
      <c r="I2" s="151"/>
    </row>
    <row r="3" spans="1:9" ht="86.25" customHeight="1" x14ac:dyDescent="0.25">
      <c r="A3" s="32" t="s">
        <v>42</v>
      </c>
      <c r="B3" s="134" t="s">
        <v>112</v>
      </c>
      <c r="C3" s="32" t="s">
        <v>26</v>
      </c>
      <c r="D3" s="32" t="s">
        <v>73</v>
      </c>
      <c r="E3" s="55" t="s">
        <v>117</v>
      </c>
      <c r="F3" s="32" t="s">
        <v>74</v>
      </c>
      <c r="G3" s="139" t="s">
        <v>118</v>
      </c>
      <c r="H3" s="125" t="s">
        <v>116</v>
      </c>
      <c r="I3" s="32" t="s">
        <v>43</v>
      </c>
    </row>
    <row r="4" spans="1:9" ht="13.5" customHeight="1" x14ac:dyDescent="0.25">
      <c r="A4" s="51">
        <v>1</v>
      </c>
      <c r="B4" s="29">
        <v>2</v>
      </c>
      <c r="C4" s="29">
        <v>3</v>
      </c>
      <c r="D4" s="29">
        <v>4</v>
      </c>
      <c r="E4" s="29">
        <v>5</v>
      </c>
      <c r="F4" s="29">
        <v>6</v>
      </c>
      <c r="G4" s="29">
        <v>7</v>
      </c>
      <c r="H4" s="52">
        <v>8</v>
      </c>
      <c r="I4" s="132">
        <v>9</v>
      </c>
    </row>
    <row r="5" spans="1:9" ht="16.5" customHeight="1" x14ac:dyDescent="0.25">
      <c r="A5" s="56" t="s">
        <v>47</v>
      </c>
      <c r="B5" s="138">
        <v>98119906.299999997</v>
      </c>
      <c r="C5" s="74">
        <v>103739000</v>
      </c>
      <c r="D5" s="74">
        <v>112293731.73999999</v>
      </c>
      <c r="E5" s="74">
        <f t="shared" ref="E5:E11" si="0">D5-C5</f>
        <v>8554731.7399999946</v>
      </c>
      <c r="F5" s="74">
        <v>108158522.86</v>
      </c>
      <c r="G5" s="113">
        <f>F5/D5</f>
        <v>0.963175069383441</v>
      </c>
      <c r="H5" s="104">
        <f t="shared" ref="H5:H12" si="1">F5-D5</f>
        <v>-4135208.8799999952</v>
      </c>
      <c r="I5" s="103">
        <v>108158522.86</v>
      </c>
    </row>
    <row r="6" spans="1:9" ht="33" customHeight="1" x14ac:dyDescent="0.25">
      <c r="A6" s="53" t="s">
        <v>46</v>
      </c>
      <c r="B6" s="138">
        <f>B7+B8+B9+B10+B11+B12</f>
        <v>49891091.640000001</v>
      </c>
      <c r="C6" s="100">
        <f>C7+C8+C9+C10+C11+C12</f>
        <v>58727000</v>
      </c>
      <c r="D6" s="100">
        <f>D7+D8+D9+D10+D11+D12</f>
        <v>65983128.859999999</v>
      </c>
      <c r="E6" s="100">
        <f t="shared" si="0"/>
        <v>7256128.8599999994</v>
      </c>
      <c r="F6" s="100">
        <f>F7+F8+F9+F10+F11+F12</f>
        <v>61847919.859999999</v>
      </c>
      <c r="G6" s="106">
        <f>F6/D6</f>
        <v>0.93732929808809307</v>
      </c>
      <c r="H6" s="107">
        <f t="shared" si="1"/>
        <v>-4135209</v>
      </c>
      <c r="I6" s="108">
        <f>F6/F5</f>
        <v>0.57182659511775802</v>
      </c>
    </row>
    <row r="7" spans="1:9" ht="20.25" customHeight="1" x14ac:dyDescent="0.25">
      <c r="A7" s="53" t="s">
        <v>91</v>
      </c>
      <c r="B7" s="136">
        <v>36468406</v>
      </c>
      <c r="C7" s="101">
        <v>26466000</v>
      </c>
      <c r="D7" s="101">
        <v>32838796.670000002</v>
      </c>
      <c r="E7" s="101">
        <f t="shared" si="0"/>
        <v>6372796.6700000018</v>
      </c>
      <c r="F7" s="109">
        <v>32838796.670000002</v>
      </c>
      <c r="G7" s="110">
        <f>F7/D7</f>
        <v>1</v>
      </c>
      <c r="H7" s="109">
        <f t="shared" si="1"/>
        <v>0</v>
      </c>
      <c r="I7" s="111">
        <f>F7/F5</f>
        <v>0.3036172813908195</v>
      </c>
    </row>
    <row r="8" spans="1:9" ht="20.25" customHeight="1" x14ac:dyDescent="0.25">
      <c r="A8" s="53" t="s">
        <v>95</v>
      </c>
      <c r="B8" s="135">
        <v>13335273</v>
      </c>
      <c r="C8" s="101">
        <v>32261000</v>
      </c>
      <c r="D8" s="101">
        <v>33144309</v>
      </c>
      <c r="E8" s="101">
        <f t="shared" si="0"/>
        <v>883309</v>
      </c>
      <c r="F8" s="109">
        <v>29009100</v>
      </c>
      <c r="G8" s="110">
        <f>F8/D8</f>
        <v>0.87523622833711812</v>
      </c>
      <c r="H8" s="109">
        <f t="shared" si="1"/>
        <v>-4135209</v>
      </c>
      <c r="I8" s="111">
        <f>F8/F5</f>
        <v>0.26820909931942466</v>
      </c>
    </row>
    <row r="9" spans="1:9" ht="30.75" customHeight="1" x14ac:dyDescent="0.25">
      <c r="A9" s="53" t="s">
        <v>44</v>
      </c>
      <c r="B9" s="137">
        <v>0</v>
      </c>
      <c r="C9" s="101">
        <v>0</v>
      </c>
      <c r="D9" s="101">
        <v>0</v>
      </c>
      <c r="E9" s="101">
        <f t="shared" si="0"/>
        <v>0</v>
      </c>
      <c r="F9" s="109">
        <v>0</v>
      </c>
      <c r="G9" s="110">
        <v>0</v>
      </c>
      <c r="H9" s="109">
        <f t="shared" si="1"/>
        <v>0</v>
      </c>
      <c r="I9" s="111">
        <f>F9/F5</f>
        <v>0</v>
      </c>
    </row>
    <row r="10" spans="1:9" ht="50.25" customHeight="1" x14ac:dyDescent="0.25">
      <c r="A10" s="53" t="s">
        <v>92</v>
      </c>
      <c r="B10" s="135">
        <v>40000</v>
      </c>
      <c r="C10" s="101">
        <v>0</v>
      </c>
      <c r="D10" s="101">
        <v>0</v>
      </c>
      <c r="E10" s="101">
        <f t="shared" si="0"/>
        <v>0</v>
      </c>
      <c r="F10" s="109">
        <v>0</v>
      </c>
      <c r="G10" s="110">
        <v>0</v>
      </c>
      <c r="H10" s="109">
        <f t="shared" si="1"/>
        <v>0</v>
      </c>
      <c r="I10" s="111">
        <f>F10/F5</f>
        <v>0</v>
      </c>
    </row>
    <row r="11" spans="1:9" ht="49.5" customHeight="1" x14ac:dyDescent="0.25">
      <c r="A11" s="54" t="s">
        <v>96</v>
      </c>
      <c r="B11" s="135">
        <v>47412.639999999999</v>
      </c>
      <c r="C11" s="102">
        <v>0</v>
      </c>
      <c r="D11" s="104">
        <v>23.19</v>
      </c>
      <c r="E11" s="101">
        <f t="shared" si="0"/>
        <v>23.19</v>
      </c>
      <c r="F11" s="112">
        <v>23.19</v>
      </c>
      <c r="G11" s="110">
        <f>F11/D11</f>
        <v>1</v>
      </c>
      <c r="H11" s="109">
        <f t="shared" si="1"/>
        <v>0</v>
      </c>
      <c r="I11" s="111">
        <f>F11/F5</f>
        <v>2.1440751396001455E-7</v>
      </c>
    </row>
    <row r="12" spans="1:9" ht="33.75" customHeight="1" x14ac:dyDescent="0.25">
      <c r="A12" s="54" t="s">
        <v>85</v>
      </c>
      <c r="B12" s="137">
        <v>0</v>
      </c>
      <c r="C12" s="102">
        <v>0</v>
      </c>
      <c r="D12" s="104">
        <v>0</v>
      </c>
      <c r="E12" s="101">
        <v>0</v>
      </c>
      <c r="F12" s="101">
        <v>0</v>
      </c>
      <c r="G12" s="110">
        <v>0</v>
      </c>
      <c r="H12" s="109">
        <f t="shared" si="1"/>
        <v>0</v>
      </c>
      <c r="I12" s="111">
        <f>F12/F5</f>
        <v>0</v>
      </c>
    </row>
    <row r="13" spans="1:9" ht="68.25" customHeight="1" x14ac:dyDescent="0.25">
      <c r="B13" s="75"/>
      <c r="D13" s="133"/>
    </row>
  </sheetData>
  <mergeCells count="2">
    <mergeCell ref="A1:I1"/>
    <mergeCell ref="A2:I2"/>
  </mergeCells>
  <pageMargins left="0.70866141732283472" right="0.70866141732283472" top="0.74803149606299213" bottom="0.74803149606299213" header="0.31496062992125984" footer="0.31496062992125984"/>
  <pageSetup paperSize="9" scale="7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0"/>
  <sheetViews>
    <sheetView workbookViewId="0">
      <selection sqref="A1:I1"/>
    </sheetView>
  </sheetViews>
  <sheetFormatPr defaultRowHeight="15.75" x14ac:dyDescent="0.25"/>
  <cols>
    <col min="1" max="1" width="43" style="71" customWidth="1"/>
    <col min="2" max="2" width="19.85546875" style="38" customWidth="1"/>
    <col min="3" max="4" width="19.85546875" style="72" customWidth="1"/>
    <col min="5" max="5" width="18" style="72" customWidth="1"/>
    <col min="6" max="7" width="12.28515625" style="38" customWidth="1"/>
    <col min="8" max="9" width="12.28515625" style="72" customWidth="1"/>
    <col min="10" max="16384" width="9.140625" style="16"/>
  </cols>
  <sheetData>
    <row r="1" spans="1:10" x14ac:dyDescent="0.25">
      <c r="A1" s="152" t="s">
        <v>71</v>
      </c>
      <c r="B1" s="152"/>
      <c r="C1" s="152"/>
      <c r="D1" s="152"/>
      <c r="E1" s="152"/>
      <c r="F1" s="152"/>
      <c r="G1" s="152"/>
      <c r="H1" s="152"/>
      <c r="I1" s="152"/>
    </row>
    <row r="2" spans="1:10" ht="18.75" x14ac:dyDescent="0.25">
      <c r="A2" s="153" t="s">
        <v>99</v>
      </c>
      <c r="B2" s="153"/>
      <c r="C2" s="153"/>
      <c r="D2" s="153"/>
      <c r="E2" s="153"/>
      <c r="F2" s="153"/>
      <c r="G2" s="153"/>
      <c r="H2" s="153"/>
      <c r="I2" s="153"/>
    </row>
    <row r="3" spans="1:10" x14ac:dyDescent="0.25">
      <c r="A3" s="58"/>
      <c r="B3" s="57"/>
      <c r="C3" s="57"/>
      <c r="D3" s="57"/>
      <c r="E3" s="57"/>
      <c r="F3" s="57"/>
      <c r="G3" s="57"/>
      <c r="H3" s="57"/>
      <c r="I3" s="57"/>
    </row>
    <row r="4" spans="1:10" x14ac:dyDescent="0.25">
      <c r="A4" s="154" t="s">
        <v>48</v>
      </c>
      <c r="B4" s="156" t="s">
        <v>100</v>
      </c>
      <c r="C4" s="156" t="s">
        <v>101</v>
      </c>
      <c r="D4" s="156" t="s">
        <v>102</v>
      </c>
      <c r="E4" s="157" t="s">
        <v>104</v>
      </c>
      <c r="F4" s="157"/>
      <c r="G4" s="157"/>
      <c r="H4" s="157" t="s">
        <v>72</v>
      </c>
      <c r="I4" s="157"/>
      <c r="J4" s="38"/>
    </row>
    <row r="5" spans="1:10" ht="47.25" customHeight="1" x14ac:dyDescent="0.25">
      <c r="A5" s="155"/>
      <c r="B5" s="156"/>
      <c r="C5" s="156"/>
      <c r="D5" s="156"/>
      <c r="E5" s="59" t="s">
        <v>49</v>
      </c>
      <c r="F5" s="24" t="s">
        <v>50</v>
      </c>
      <c r="G5" s="114" t="s">
        <v>105</v>
      </c>
      <c r="H5" s="60" t="s">
        <v>94</v>
      </c>
      <c r="I5" s="115" t="s">
        <v>98</v>
      </c>
      <c r="J5" s="38"/>
    </row>
    <row r="6" spans="1:10" x14ac:dyDescent="0.25">
      <c r="A6" s="61">
        <v>1</v>
      </c>
      <c r="B6" s="31">
        <v>2</v>
      </c>
      <c r="C6" s="31">
        <v>3</v>
      </c>
      <c r="D6" s="31">
        <v>4</v>
      </c>
      <c r="E6" s="62">
        <v>5</v>
      </c>
      <c r="F6" s="25">
        <v>6</v>
      </c>
      <c r="G6" s="25">
        <v>7</v>
      </c>
      <c r="H6" s="63">
        <v>8</v>
      </c>
      <c r="I6" s="62">
        <v>9</v>
      </c>
      <c r="J6" s="38"/>
    </row>
    <row r="7" spans="1:10" s="66" customFormat="1" ht="27" customHeight="1" x14ac:dyDescent="0.25">
      <c r="A7" s="64" t="s">
        <v>51</v>
      </c>
      <c r="B7" s="27">
        <f>B8+B9+B10+B11+B13+B14</f>
        <v>9763842.8100000005</v>
      </c>
      <c r="C7" s="27">
        <f>C8+C9+C10+C11+C13+C14</f>
        <v>12554393</v>
      </c>
      <c r="D7" s="27">
        <f>D8+D9+D10+D11+D12+D13+D14</f>
        <v>12392379.709999999</v>
      </c>
      <c r="E7" s="92">
        <f>E8+E9+E10+E11+E12+E13+E14</f>
        <v>12256183.209999999</v>
      </c>
      <c r="F7" s="24">
        <f t="shared" ref="F7:F13" si="0">E7/D7</f>
        <v>0.98900965729043178</v>
      </c>
      <c r="G7" s="24">
        <f>E7/B7</f>
        <v>1.2552622413633467</v>
      </c>
      <c r="H7" s="24">
        <f>B7/B29</f>
        <v>9.8389907435730534E-2</v>
      </c>
      <c r="I7" s="24">
        <f>E7/E29</f>
        <v>0.11371642732026833</v>
      </c>
    </row>
    <row r="8" spans="1:10" s="66" customFormat="1" ht="50.25" customHeight="1" x14ac:dyDescent="0.25">
      <c r="A8" s="39" t="s">
        <v>52</v>
      </c>
      <c r="B8" s="90">
        <v>916788.98</v>
      </c>
      <c r="C8" s="73">
        <v>1000000</v>
      </c>
      <c r="D8" s="73">
        <v>1053977.1299999999</v>
      </c>
      <c r="E8" s="90">
        <v>1053977.1299999999</v>
      </c>
      <c r="F8" s="67">
        <f t="shared" si="0"/>
        <v>1</v>
      </c>
      <c r="G8" s="28">
        <f>E8/B8</f>
        <v>1.1496398331489541</v>
      </c>
      <c r="H8" s="28">
        <f>B8/B29</f>
        <v>9.2384509496520467E-3</v>
      </c>
      <c r="I8" s="28">
        <f>E8/E29</f>
        <v>9.7791059130936421E-3</v>
      </c>
    </row>
    <row r="9" spans="1:10" s="66" customFormat="1" ht="65.25" customHeight="1" x14ac:dyDescent="0.25">
      <c r="A9" s="39" t="s">
        <v>53</v>
      </c>
      <c r="B9" s="91">
        <v>22654</v>
      </c>
      <c r="C9" s="73">
        <v>50000</v>
      </c>
      <c r="D9" s="73">
        <v>60110</v>
      </c>
      <c r="E9" s="91">
        <v>60110</v>
      </c>
      <c r="F9" s="67">
        <f t="shared" si="0"/>
        <v>1</v>
      </c>
      <c r="G9" s="28">
        <f>E9/B9</f>
        <v>2.6533945440098878</v>
      </c>
      <c r="H9" s="28">
        <f>B9/B29</f>
        <v>2.2828357711435131E-4</v>
      </c>
      <c r="I9" s="69">
        <f>E9/E29</f>
        <v>5.5771803742654159E-4</v>
      </c>
    </row>
    <row r="10" spans="1:10" s="66" customFormat="1" ht="31.5" customHeight="1" x14ac:dyDescent="0.25">
      <c r="A10" s="39" t="s">
        <v>54</v>
      </c>
      <c r="B10" s="89">
        <v>7980020.2800000003</v>
      </c>
      <c r="C10" s="73">
        <v>10307000</v>
      </c>
      <c r="D10" s="73">
        <v>9528021.1199999992</v>
      </c>
      <c r="E10" s="89">
        <v>9491824.6199999992</v>
      </c>
      <c r="F10" s="67">
        <f t="shared" si="0"/>
        <v>0.99620104746367311</v>
      </c>
      <c r="G10" s="28">
        <f>E10/B10</f>
        <v>1.1894486839574798</v>
      </c>
      <c r="H10" s="28">
        <f>B10/B29</f>
        <v>8.0414389289461791E-2</v>
      </c>
      <c r="I10" s="28">
        <f>E10/E29</f>
        <v>8.8067905484334186E-2</v>
      </c>
    </row>
    <row r="11" spans="1:10" s="66" customFormat="1" ht="31.5" customHeight="1" x14ac:dyDescent="0.25">
      <c r="A11" s="39" t="s">
        <v>87</v>
      </c>
      <c r="B11" s="89">
        <v>482971.55</v>
      </c>
      <c r="C11" s="73">
        <v>570000</v>
      </c>
      <c r="D11" s="73">
        <v>496939.26</v>
      </c>
      <c r="E11" s="89">
        <v>496939.26</v>
      </c>
      <c r="F11" s="67">
        <f t="shared" si="0"/>
        <v>1</v>
      </c>
      <c r="G11" s="28">
        <f>E11/B11</f>
        <v>1.0289203577312163</v>
      </c>
      <c r="H11" s="28">
        <f>B11/B29</f>
        <v>4.8668876612723037E-3</v>
      </c>
      <c r="I11" s="28">
        <f>E11/E29</f>
        <v>4.610746777697519E-3</v>
      </c>
    </row>
    <row r="12" spans="1:10" s="66" customFormat="1" ht="31.5" customHeight="1" x14ac:dyDescent="0.25">
      <c r="A12" s="39" t="s">
        <v>103</v>
      </c>
      <c r="B12" s="89">
        <v>0</v>
      </c>
      <c r="C12" s="73">
        <v>0</v>
      </c>
      <c r="D12" s="73">
        <v>490367</v>
      </c>
      <c r="E12" s="89">
        <v>490367</v>
      </c>
      <c r="F12" s="67">
        <f t="shared" si="0"/>
        <v>1</v>
      </c>
      <c r="G12" s="28">
        <f>-G29</f>
        <v>-1.0860799855017456</v>
      </c>
      <c r="H12" s="28">
        <f>H7+H15+H18+H21+H25+H27</f>
        <v>0.99999999999999989</v>
      </c>
      <c r="I12" s="28">
        <f>E12/E29</f>
        <v>4.5497674406711182E-3</v>
      </c>
    </row>
    <row r="13" spans="1:10" s="66" customFormat="1" ht="21" customHeight="1" x14ac:dyDescent="0.25">
      <c r="A13" s="39" t="s">
        <v>55</v>
      </c>
      <c r="B13" s="93">
        <v>0</v>
      </c>
      <c r="C13" s="73">
        <v>100000</v>
      </c>
      <c r="D13" s="73">
        <v>100000</v>
      </c>
      <c r="E13" s="93">
        <v>0</v>
      </c>
      <c r="F13" s="67">
        <f t="shared" si="0"/>
        <v>0</v>
      </c>
      <c r="G13" s="68" t="s">
        <v>36</v>
      </c>
      <c r="H13" s="69">
        <v>0</v>
      </c>
      <c r="I13" s="69">
        <v>0</v>
      </c>
    </row>
    <row r="14" spans="1:10" s="66" customFormat="1" ht="33.75" customHeight="1" x14ac:dyDescent="0.25">
      <c r="A14" s="39" t="s">
        <v>56</v>
      </c>
      <c r="B14" s="89">
        <v>361408</v>
      </c>
      <c r="C14" s="73">
        <v>527393</v>
      </c>
      <c r="D14" s="73">
        <v>662965.19999999995</v>
      </c>
      <c r="E14" s="89">
        <v>662965.19999999995</v>
      </c>
      <c r="F14" s="67">
        <f t="shared" ref="F14:F18" si="1">E14/D14</f>
        <v>1</v>
      </c>
      <c r="G14" s="28">
        <f t="shared" ref="G14:G29" si="2">E14/B14</f>
        <v>1.8343954754737026</v>
      </c>
      <c r="H14" s="28">
        <f>B14/B29</f>
        <v>3.6418959582300466E-3</v>
      </c>
      <c r="I14" s="28">
        <f>E14/E29</f>
        <v>6.1511836670453263E-3</v>
      </c>
    </row>
    <row r="15" spans="1:10" s="66" customFormat="1" ht="33" customHeight="1" x14ac:dyDescent="0.25">
      <c r="A15" s="64" t="s">
        <v>57</v>
      </c>
      <c r="B15" s="27">
        <f>B16+B17</f>
        <v>1319728.25</v>
      </c>
      <c r="C15" s="27">
        <f>C16+C17</f>
        <v>1522500</v>
      </c>
      <c r="D15" s="27">
        <f>D16+D17</f>
        <v>1215790.78</v>
      </c>
      <c r="E15" s="92">
        <f>E16+E17</f>
        <v>1209812.78</v>
      </c>
      <c r="F15" s="70">
        <f t="shared" si="1"/>
        <v>0.99508303558610633</v>
      </c>
      <c r="G15" s="24">
        <f t="shared" si="2"/>
        <v>0.91671355826474121</v>
      </c>
      <c r="H15" s="24">
        <f>B15/B29</f>
        <v>1.3298856084085058E-2</v>
      </c>
      <c r="I15" s="24">
        <f>E15/E29</f>
        <v>1.1224994332309904E-2</v>
      </c>
    </row>
    <row r="16" spans="1:10" s="66" customFormat="1" ht="27" customHeight="1" x14ac:dyDescent="0.25">
      <c r="A16" s="39" t="s">
        <v>86</v>
      </c>
      <c r="B16" s="89">
        <v>1298585.75</v>
      </c>
      <c r="C16" s="73">
        <v>1500000</v>
      </c>
      <c r="D16" s="73">
        <v>1197239.53</v>
      </c>
      <c r="E16" s="89">
        <v>1191261.53</v>
      </c>
      <c r="F16" s="67">
        <f t="shared" si="1"/>
        <v>0.99500684712607179</v>
      </c>
      <c r="G16" s="28">
        <f t="shared" si="2"/>
        <v>0.91735299728955133</v>
      </c>
      <c r="H16" s="28">
        <f>B16/B29</f>
        <v>1.3085803840369149E-2</v>
      </c>
      <c r="I16" s="28">
        <f>E16/E29</f>
        <v>1.1052870447069358E-2</v>
      </c>
    </row>
    <row r="17" spans="1:9" s="66" customFormat="1" ht="32.25" customHeight="1" x14ac:dyDescent="0.25">
      <c r="A17" s="39" t="s">
        <v>88</v>
      </c>
      <c r="B17" s="89">
        <v>21142.5</v>
      </c>
      <c r="C17" s="73">
        <v>22500</v>
      </c>
      <c r="D17" s="73">
        <v>18551.25</v>
      </c>
      <c r="E17" s="89">
        <v>18551.25</v>
      </c>
      <c r="F17" s="67">
        <f t="shared" si="1"/>
        <v>1</v>
      </c>
      <c r="G17" s="28">
        <f t="shared" si="2"/>
        <v>0.87743880808797448</v>
      </c>
      <c r="H17" s="28">
        <f>B17/B29</f>
        <v>2.1305224371590768E-4</v>
      </c>
      <c r="I17" s="28">
        <f>E17/E29</f>
        <v>1.7212388524054449E-4</v>
      </c>
    </row>
    <row r="18" spans="1:9" s="66" customFormat="1" ht="21.75" customHeight="1" x14ac:dyDescent="0.25">
      <c r="A18" s="64" t="s">
        <v>58</v>
      </c>
      <c r="B18" s="27">
        <f>B19+B20</f>
        <v>46576082.759999998</v>
      </c>
      <c r="C18" s="27">
        <f>C19+C20</f>
        <v>23717203.5</v>
      </c>
      <c r="D18" s="27">
        <f>D19+D20</f>
        <v>29908348.07</v>
      </c>
      <c r="E18" s="92">
        <f>E19+E20</f>
        <v>29274082.32</v>
      </c>
      <c r="F18" s="24">
        <f t="shared" si="1"/>
        <v>0.97879301964403009</v>
      </c>
      <c r="G18" s="24">
        <f t="shared" si="2"/>
        <v>0.62852177738615822</v>
      </c>
      <c r="H18" s="24">
        <f>B18/B29</f>
        <v>0.46934558049028285</v>
      </c>
      <c r="I18" s="24">
        <f>E18/E29</f>
        <v>0.27161343768047608</v>
      </c>
    </row>
    <row r="19" spans="1:9" s="66" customFormat="1" ht="34.5" customHeight="1" x14ac:dyDescent="0.25">
      <c r="A19" s="39" t="s">
        <v>70</v>
      </c>
      <c r="B19" s="89">
        <v>46576082.759999998</v>
      </c>
      <c r="C19" s="73">
        <v>23717203.5</v>
      </c>
      <c r="D19" s="73">
        <v>29908348.07</v>
      </c>
      <c r="E19" s="89">
        <v>29274082.32</v>
      </c>
      <c r="F19" s="28">
        <f t="shared" ref="F19:F24" si="3">E19/D19</f>
        <v>0.97879301964403009</v>
      </c>
      <c r="G19" s="28">
        <f t="shared" si="2"/>
        <v>0.62852177738615822</v>
      </c>
      <c r="H19" s="28">
        <f>B19/B29</f>
        <v>0.46934558049028285</v>
      </c>
      <c r="I19" s="28">
        <f>E19/E29</f>
        <v>0.27161343768047608</v>
      </c>
    </row>
    <row r="20" spans="1:9" s="66" customFormat="1" ht="32.25" customHeight="1" x14ac:dyDescent="0.25">
      <c r="A20" s="39" t="s">
        <v>59</v>
      </c>
      <c r="B20" s="105">
        <v>0</v>
      </c>
      <c r="C20" s="73">
        <v>0</v>
      </c>
      <c r="D20" s="73">
        <v>0</v>
      </c>
      <c r="E20" s="105">
        <v>0</v>
      </c>
      <c r="F20" s="28" t="s">
        <v>36</v>
      </c>
      <c r="G20" s="28" t="s">
        <v>36</v>
      </c>
      <c r="H20" s="28">
        <f>B20/B29</f>
        <v>0</v>
      </c>
      <c r="I20" s="28">
        <f>E20/E29</f>
        <v>0</v>
      </c>
    </row>
    <row r="21" spans="1:9" s="66" customFormat="1" ht="32.25" customHeight="1" x14ac:dyDescent="0.25">
      <c r="A21" s="64" t="s">
        <v>60</v>
      </c>
      <c r="B21" s="27">
        <f>B22+B23+B24</f>
        <v>15084143.07</v>
      </c>
      <c r="C21" s="27">
        <f>C22+C23+C24</f>
        <v>36510303.5</v>
      </c>
      <c r="D21" s="27">
        <f>D22+D23+D24</f>
        <v>40574817.07</v>
      </c>
      <c r="E21" s="92">
        <f>E22+E23+E24</f>
        <v>36437953.07</v>
      </c>
      <c r="F21" s="24">
        <f t="shared" si="3"/>
        <v>0.89804355758738108</v>
      </c>
      <c r="G21" s="24">
        <f t="shared" si="2"/>
        <v>2.4156462121119353</v>
      </c>
      <c r="H21" s="24">
        <f>B21/B29</f>
        <v>0.15200238976446775</v>
      </c>
      <c r="I21" s="24">
        <f>E21/E29</f>
        <v>0.33808191106373026</v>
      </c>
    </row>
    <row r="22" spans="1:9" s="66" customFormat="1" ht="18.75" customHeight="1" x14ac:dyDescent="0.25">
      <c r="A22" s="39" t="s">
        <v>61</v>
      </c>
      <c r="B22" s="89">
        <v>526828.93000000005</v>
      </c>
      <c r="C22" s="73">
        <v>27310303.5</v>
      </c>
      <c r="D22" s="73">
        <v>27528624.219999999</v>
      </c>
      <c r="E22" s="89">
        <v>23391760.219999999</v>
      </c>
      <c r="F22" s="28">
        <f t="shared" si="3"/>
        <v>0.84972500016929653</v>
      </c>
      <c r="G22" s="28">
        <f t="shared" si="2"/>
        <v>44.401054854751422</v>
      </c>
      <c r="H22" s="28">
        <f>B22/B29</f>
        <v>5.3088369677640234E-3</v>
      </c>
      <c r="I22" s="28">
        <f>E22/E29</f>
        <v>0.21703554486525778</v>
      </c>
    </row>
    <row r="23" spans="1:9" s="66" customFormat="1" ht="18.75" customHeight="1" x14ac:dyDescent="0.25">
      <c r="A23" s="39" t="s">
        <v>62</v>
      </c>
      <c r="B23" s="89">
        <v>4630504.58</v>
      </c>
      <c r="C23" s="73">
        <v>0</v>
      </c>
      <c r="D23" s="73">
        <v>5865412.6600000001</v>
      </c>
      <c r="E23" s="89">
        <v>5865412.6600000001</v>
      </c>
      <c r="F23" s="67">
        <f t="shared" si="3"/>
        <v>1</v>
      </c>
      <c r="G23" s="28">
        <f t="shared" si="2"/>
        <v>1.2666897437773401</v>
      </c>
      <c r="H23" s="28">
        <f>B23/B29</f>
        <v>4.6661435038703403E-2</v>
      </c>
      <c r="I23" s="28">
        <f>E23/E29</f>
        <v>5.4421002119979883E-2</v>
      </c>
    </row>
    <row r="24" spans="1:9" s="66" customFormat="1" ht="18.75" customHeight="1" x14ac:dyDescent="0.25">
      <c r="A24" s="39" t="s">
        <v>63</v>
      </c>
      <c r="B24" s="89">
        <v>9926809.5600000005</v>
      </c>
      <c r="C24" s="73">
        <v>9200000</v>
      </c>
      <c r="D24" s="73">
        <v>7180780.1900000004</v>
      </c>
      <c r="E24" s="89">
        <v>7180780.1900000004</v>
      </c>
      <c r="F24" s="67">
        <f t="shared" si="3"/>
        <v>1</v>
      </c>
      <c r="G24" s="68">
        <f t="shared" si="2"/>
        <v>0.72337241352296078</v>
      </c>
      <c r="H24" s="69">
        <f>B24/B29</f>
        <v>0.10003211775800035</v>
      </c>
      <c r="I24" s="69">
        <f>E24/E29</f>
        <v>6.6625364078492566E-2</v>
      </c>
    </row>
    <row r="25" spans="1:9" s="66" customFormat="1" ht="18" customHeight="1" x14ac:dyDescent="0.25">
      <c r="A25" s="64" t="s">
        <v>64</v>
      </c>
      <c r="B25" s="92">
        <v>25980408.219999999</v>
      </c>
      <c r="C25" s="27">
        <v>29234600</v>
      </c>
      <c r="D25" s="27">
        <v>28138701.609999999</v>
      </c>
      <c r="E25" s="92">
        <v>28138701.609999999</v>
      </c>
      <c r="F25" s="24">
        <f t="shared" ref="F25:F29" si="4">E25/D25</f>
        <v>1</v>
      </c>
      <c r="G25" s="24">
        <f t="shared" si="2"/>
        <v>1.0830738828937463</v>
      </c>
      <c r="H25" s="24">
        <f>B25/B29</f>
        <v>0.26180367808566679</v>
      </c>
      <c r="I25" s="24">
        <f>E25/E29</f>
        <v>0.26107904571053508</v>
      </c>
    </row>
    <row r="26" spans="1:9" s="66" customFormat="1" ht="18" customHeight="1" x14ac:dyDescent="0.25">
      <c r="A26" s="39" t="s">
        <v>65</v>
      </c>
      <c r="B26" s="89">
        <v>25980408.219999999</v>
      </c>
      <c r="C26" s="73">
        <v>29234600</v>
      </c>
      <c r="D26" s="73">
        <v>28138701.609999999</v>
      </c>
      <c r="E26" s="89">
        <v>28138701.609999999</v>
      </c>
      <c r="F26" s="28">
        <f t="shared" si="4"/>
        <v>1</v>
      </c>
      <c r="G26" s="28">
        <f t="shared" si="2"/>
        <v>1.0830738828937463</v>
      </c>
      <c r="H26" s="28">
        <f>B26/B29</f>
        <v>0.26180367808566679</v>
      </c>
      <c r="I26" s="28">
        <f>E26/E29</f>
        <v>0.26107904571053508</v>
      </c>
    </row>
    <row r="27" spans="1:9" s="66" customFormat="1" ht="17.25" customHeight="1" x14ac:dyDescent="0.25">
      <c r="A27" s="64" t="s">
        <v>66</v>
      </c>
      <c r="B27" s="92">
        <v>512018.04</v>
      </c>
      <c r="C27" s="27">
        <v>200000</v>
      </c>
      <c r="D27" s="27">
        <v>552071.93999999994</v>
      </c>
      <c r="E27" s="92">
        <v>461742.81</v>
      </c>
      <c r="F27" s="70">
        <f t="shared" si="4"/>
        <v>0.83638159548554492</v>
      </c>
      <c r="G27" s="24">
        <f t="shared" si="2"/>
        <v>0.9018096510818252</v>
      </c>
      <c r="H27" s="24">
        <f>B27/B29</f>
        <v>5.1595881397668844E-3</v>
      </c>
      <c r="I27" s="24">
        <f>E27/E29</f>
        <v>4.2841838926803606E-3</v>
      </c>
    </row>
    <row r="28" spans="1:9" s="66" customFormat="1" ht="17.25" customHeight="1" x14ac:dyDescent="0.25">
      <c r="A28" s="39" t="s">
        <v>67</v>
      </c>
      <c r="B28" s="89">
        <v>512018.04</v>
      </c>
      <c r="C28" s="73">
        <v>200000</v>
      </c>
      <c r="D28" s="73">
        <v>552071.93999999994</v>
      </c>
      <c r="E28" s="89">
        <v>461742.81</v>
      </c>
      <c r="F28" s="67">
        <f t="shared" si="4"/>
        <v>0.83638159548554492</v>
      </c>
      <c r="G28" s="28">
        <f t="shared" si="2"/>
        <v>0.9018096510818252</v>
      </c>
      <c r="H28" s="69">
        <f>B28/B29</f>
        <v>5.1595881397668844E-3</v>
      </c>
      <c r="I28" s="69">
        <f>E28/E29</f>
        <v>4.2841838926803606E-3</v>
      </c>
    </row>
    <row r="29" spans="1:9" s="66" customFormat="1" ht="17.25" customHeight="1" x14ac:dyDescent="0.25">
      <c r="A29" s="64" t="s">
        <v>68</v>
      </c>
      <c r="B29" s="27">
        <f>B7+B15+B18+B21+B25+B27</f>
        <v>99236223.150000006</v>
      </c>
      <c r="C29" s="27">
        <f>C7+C15+C18+C21+C25+C27</f>
        <v>103739000</v>
      </c>
      <c r="D29" s="27">
        <f>D7+D15+D18+D21+D25+D27</f>
        <v>112782109.17999999</v>
      </c>
      <c r="E29" s="92">
        <f>E7+E15+E18+E21+E25+E27</f>
        <v>107778475.8</v>
      </c>
      <c r="F29" s="24">
        <f t="shared" si="4"/>
        <v>0.95563451139210198</v>
      </c>
      <c r="G29" s="24">
        <f t="shared" si="2"/>
        <v>1.0860799855017456</v>
      </c>
      <c r="H29" s="24">
        <f>H7+H15+H18+H21+H25+H27</f>
        <v>0.99999999999999989</v>
      </c>
      <c r="I29" s="24">
        <f>I7+I15+I18+I21+I25+I27</f>
        <v>1</v>
      </c>
    </row>
    <row r="30" spans="1:9" s="66" customFormat="1" ht="34.5" customHeight="1" x14ac:dyDescent="0.25">
      <c r="A30" s="64" t="s">
        <v>69</v>
      </c>
      <c r="B30" s="92">
        <f>Лист2!B7-Лист4!B29</f>
        <v>-1116316.8500000089</v>
      </c>
      <c r="C30" s="27">
        <f>Лист2!D7-Лист4!C29</f>
        <v>0</v>
      </c>
      <c r="D30" s="27">
        <f>Лист2!E7-Лист4!D29</f>
        <v>-488377.43999999762</v>
      </c>
      <c r="E30" s="92">
        <f>Лист2!F7-Лист4!E29</f>
        <v>380047.06000000238</v>
      </c>
      <c r="F30" s="24"/>
      <c r="G30" s="24"/>
      <c r="H30" s="65"/>
      <c r="I30" s="65"/>
    </row>
  </sheetData>
  <mergeCells count="8">
    <mergeCell ref="A1:I1"/>
    <mergeCell ref="A2:I2"/>
    <mergeCell ref="A4:A5"/>
    <mergeCell ref="B4:B5"/>
    <mergeCell ref="C4:C5"/>
    <mergeCell ref="D4:D5"/>
    <mergeCell ref="E4:G4"/>
    <mergeCell ref="H4:I4"/>
  </mergeCells>
  <pageMargins left="0.47244094488188981" right="0.51181102362204722" top="0.74803149606299213" bottom="0.27559055118110237" header="0.31496062992125984" footer="0.31496062992125984"/>
  <pageSetup paperSize="9" scale="80" fitToHeight="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workbookViewId="0">
      <selection activeCell="F6" sqref="F6:G6"/>
    </sheetView>
  </sheetViews>
  <sheetFormatPr defaultRowHeight="15" x14ac:dyDescent="0.25"/>
  <cols>
    <col min="1" max="1" width="44.5703125" customWidth="1"/>
    <col min="2" max="2" width="22.5703125" customWidth="1"/>
    <col min="3" max="3" width="21.85546875" customWidth="1"/>
    <col min="7" max="7" width="12.42578125" customWidth="1"/>
  </cols>
  <sheetData>
    <row r="1" spans="1:7" ht="15.75" x14ac:dyDescent="0.25">
      <c r="A1" s="158" t="s">
        <v>119</v>
      </c>
      <c r="B1" s="158"/>
      <c r="C1" s="158"/>
      <c r="D1" s="158"/>
      <c r="E1" s="159"/>
      <c r="F1" s="158"/>
      <c r="G1" s="158"/>
    </row>
    <row r="2" spans="1:7" ht="18.75" x14ac:dyDescent="0.3">
      <c r="A2" s="117" t="s">
        <v>115</v>
      </c>
      <c r="B2" s="117"/>
      <c r="C2" s="117"/>
      <c r="D2" s="117"/>
      <c r="E2" s="118"/>
    </row>
    <row r="4" spans="1:7" ht="63.75" customHeight="1" x14ac:dyDescent="0.25">
      <c r="A4" s="119" t="s">
        <v>106</v>
      </c>
      <c r="B4" s="27" t="s">
        <v>26</v>
      </c>
      <c r="C4" s="116" t="s">
        <v>73</v>
      </c>
      <c r="D4" s="164" t="s">
        <v>107</v>
      </c>
      <c r="E4" s="165"/>
      <c r="F4" s="164" t="s">
        <v>108</v>
      </c>
      <c r="G4" s="165"/>
    </row>
    <row r="5" spans="1:7" ht="78.75" x14ac:dyDescent="0.25">
      <c r="A5" s="120" t="s">
        <v>111</v>
      </c>
      <c r="B5" s="122">
        <v>101149107</v>
      </c>
      <c r="C5" s="122">
        <v>104381073.59</v>
      </c>
      <c r="D5" s="160">
        <v>99477440.209999993</v>
      </c>
      <c r="E5" s="161"/>
      <c r="F5" s="166">
        <v>95.3</v>
      </c>
      <c r="G5" s="166"/>
    </row>
    <row r="6" spans="1:7" ht="110.25" x14ac:dyDescent="0.25">
      <c r="A6" s="121" t="s">
        <v>110</v>
      </c>
      <c r="B6" s="122">
        <v>0</v>
      </c>
      <c r="C6" s="122">
        <v>5865412.6600000001</v>
      </c>
      <c r="D6" s="160">
        <v>5865412.6600000001</v>
      </c>
      <c r="E6" s="161"/>
      <c r="F6" s="166">
        <v>100</v>
      </c>
      <c r="G6" s="166"/>
    </row>
    <row r="7" spans="1:7" ht="15.75" x14ac:dyDescent="0.25">
      <c r="A7" s="123" t="s">
        <v>109</v>
      </c>
      <c r="B7" s="124">
        <v>101149107</v>
      </c>
      <c r="C7" s="124">
        <v>110246486.25</v>
      </c>
      <c r="D7" s="162">
        <v>105342852.87</v>
      </c>
      <c r="E7" s="163"/>
      <c r="F7" s="167">
        <v>95.5</v>
      </c>
      <c r="G7" s="168"/>
    </row>
  </sheetData>
  <mergeCells count="9">
    <mergeCell ref="A1:G1"/>
    <mergeCell ref="D5:E5"/>
    <mergeCell ref="D6:E6"/>
    <mergeCell ref="D7:E7"/>
    <mergeCell ref="D4:E4"/>
    <mergeCell ref="F4:G4"/>
    <mergeCell ref="F5:G5"/>
    <mergeCell ref="F6:G6"/>
    <mergeCell ref="F7:G7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Лист1</vt:lpstr>
      <vt:lpstr>Лист2</vt:lpstr>
      <vt:lpstr>Лист3</vt:lpstr>
      <vt:lpstr>Лист4</vt:lpstr>
      <vt:lpstr>Лист5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sp2</dc:creator>
  <cp:lastModifiedBy>Пользователь Windows</cp:lastModifiedBy>
  <cp:lastPrinted>2021-05-27T10:38:02Z</cp:lastPrinted>
  <dcterms:created xsi:type="dcterms:W3CDTF">2014-04-14T10:39:09Z</dcterms:created>
  <dcterms:modified xsi:type="dcterms:W3CDTF">2021-05-27T15:21:05Z</dcterms:modified>
</cp:coreProperties>
</file>